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milie.damsgaard\Documents\Dokumenter til AGM Archive\Quarterly reports\"/>
    </mc:Choice>
  </mc:AlternateContent>
  <xr:revisionPtr revIDLastSave="0" documentId="8_{61E74211-CEB5-4AE8-A26C-E0F1005F3DEE}" xr6:coauthVersionLast="47" xr6:coauthVersionMax="47" xr10:uidLastSave="{00000000-0000-0000-0000-000000000000}"/>
  <bookViews>
    <workbookView xWindow="67080" yWindow="-120" windowWidth="29040" windowHeight="17520" tabRatio="526" firstSheet="6" activeTab="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'Cash_flow-Q'!$A$6:$B$38</definedName>
    <definedName name="_xlnm.Print_Area" localSheetId="4">'Incomestatement-Q'!$A$4:$A$30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AN54" i="12"/>
  <c r="AN39" i="12"/>
  <c r="AN15" i="12"/>
  <c r="AN21" i="12" s="1"/>
  <c r="AN26" i="12" s="1"/>
  <c r="AM54" i="12" l="1"/>
  <c r="AM39" i="12"/>
  <c r="AM15" i="12" l="1"/>
  <c r="AM21" i="12" l="1"/>
  <c r="AM26" i="12" s="1"/>
  <c r="AL39" i="12"/>
  <c r="AL56" i="12" s="1"/>
  <c r="K54" i="3"/>
  <c r="K39" i="3"/>
  <c r="K15" i="3" l="1"/>
  <c r="K26" i="3" s="1"/>
  <c r="K56" i="3" s="1"/>
  <c r="AK15" i="12"/>
  <c r="AK21" i="12" s="1"/>
  <c r="AK26" i="12" s="1"/>
  <c r="AF39" i="12"/>
  <c r="AH39" i="12"/>
  <c r="AI39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J39" i="12"/>
  <c r="AK57" i="12"/>
  <c r="AJ54" i="12"/>
  <c r="AK54" i="12"/>
  <c r="AK39" i="12"/>
  <c r="AJ15" i="12"/>
  <c r="AJ21" i="12" s="1"/>
  <c r="AJ26" i="12" s="1"/>
  <c r="AK56" i="12" l="1"/>
  <c r="AJ56" i="12"/>
  <c r="A2" i="10"/>
  <c r="J15" i="3"/>
  <c r="J21" i="3" s="1"/>
  <c r="J26" i="3" s="1"/>
  <c r="J54" i="3"/>
  <c r="J39" i="3"/>
  <c r="I54" i="3"/>
  <c r="J56" i="2"/>
  <c r="J44" i="2"/>
  <c r="J53" i="2"/>
  <c r="I30" i="2"/>
  <c r="J56" i="3" l="1"/>
  <c r="A2" i="12"/>
  <c r="A2" i="11"/>
  <c r="A2" i="3"/>
  <c r="A2" i="2"/>
  <c r="I27" i="2" l="1"/>
  <c r="H27" i="2"/>
  <c r="I17" i="2"/>
  <c r="AE54" i="12" l="1"/>
  <c r="AG31" i="12" l="1"/>
  <c r="I30" i="3"/>
  <c r="G39" i="3"/>
  <c r="AI54" i="12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W21" i="12" s="1"/>
  <c r="W26" i="12" s="1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C15" i="12"/>
  <c r="AC21" i="12" s="1"/>
  <c r="AC26" i="12" s="1"/>
  <c r="AD15" i="12"/>
  <c r="AD21" i="12" s="1"/>
  <c r="AD26" i="12" s="1"/>
  <c r="AE15" i="12"/>
  <c r="AE21" i="12" s="1"/>
  <c r="AE26" i="12" s="1"/>
  <c r="AF15" i="12"/>
  <c r="AF21" i="12" s="1"/>
  <c r="AF26" i="12" s="1"/>
  <c r="AF56" i="12" s="1"/>
  <c r="AH15" i="12"/>
  <c r="AH21" i="12" s="1"/>
  <c r="AH26" i="12" s="1"/>
  <c r="AH56" i="12" s="1"/>
  <c r="AI15" i="12"/>
  <c r="AI21" i="12" s="1"/>
  <c r="AI26" i="12" s="1"/>
  <c r="B54" i="3"/>
  <c r="C54" i="3"/>
  <c r="D54" i="3"/>
  <c r="E54" i="3"/>
  <c r="F54" i="3"/>
  <c r="G54" i="3"/>
  <c r="H54" i="3"/>
  <c r="B39" i="3"/>
  <c r="C39" i="3"/>
  <c r="D39" i="3"/>
  <c r="E39" i="3"/>
  <c r="F39" i="3"/>
  <c r="H39" i="3"/>
  <c r="B15" i="3"/>
  <c r="B21" i="3" s="1"/>
  <c r="B26" i="3" s="1"/>
  <c r="C15" i="3"/>
  <c r="C21" i="3" s="1"/>
  <c r="C26" i="3" s="1"/>
  <c r="D15" i="3"/>
  <c r="D21" i="3" s="1"/>
  <c r="D26" i="3" s="1"/>
  <c r="E15" i="3"/>
  <c r="E21" i="3" s="1"/>
  <c r="E26" i="3" s="1"/>
  <c r="F15" i="3"/>
  <c r="F21" i="3" s="1"/>
  <c r="F26" i="3" s="1"/>
  <c r="G15" i="3"/>
  <c r="G21" i="3" s="1"/>
  <c r="G26" i="3" s="1"/>
  <c r="H15" i="3"/>
  <c r="H21" i="3" s="1"/>
  <c r="H26" i="3" s="1"/>
  <c r="AI56" i="12" l="1"/>
  <c r="I15" i="3"/>
  <c r="I21" i="3" s="1"/>
  <c r="I26" i="3" s="1"/>
  <c r="I39" i="3"/>
  <c r="AG30" i="12"/>
  <c r="AC15" i="10"/>
  <c r="AC19" i="10" s="1"/>
  <c r="AB15" i="10"/>
  <c r="AB19" i="10" s="1"/>
  <c r="AA15" i="10"/>
  <c r="AA19" i="10" s="1"/>
  <c r="Z15" i="10"/>
  <c r="Z19" i="10" s="1"/>
  <c r="Y15" i="10"/>
  <c r="Y19" i="10" s="1"/>
  <c r="X15" i="10"/>
  <c r="X19" i="10" s="1"/>
  <c r="W15" i="10"/>
  <c r="W19" i="10" s="1"/>
  <c r="V15" i="10"/>
  <c r="V19" i="10" s="1"/>
  <c r="U15" i="10"/>
  <c r="U19" i="10" s="1"/>
  <c r="T15" i="10"/>
  <c r="T19" i="10" s="1"/>
  <c r="S15" i="10"/>
  <c r="S19" i="10" s="1"/>
  <c r="R15" i="10"/>
  <c r="R19" i="10" s="1"/>
  <c r="Q15" i="10"/>
  <c r="Q19" i="10" s="1"/>
  <c r="P15" i="10"/>
  <c r="P19" i="10" s="1"/>
  <c r="O15" i="10"/>
  <c r="O19" i="10" s="1"/>
  <c r="N15" i="10"/>
  <c r="N19" i="10" s="1"/>
  <c r="M15" i="10"/>
  <c r="M19" i="10" s="1"/>
  <c r="L15" i="10"/>
  <c r="L19" i="10" s="1"/>
  <c r="K15" i="10"/>
  <c r="K19" i="10" s="1"/>
  <c r="J15" i="10"/>
  <c r="J19" i="10" s="1"/>
  <c r="I15" i="10"/>
  <c r="I19" i="10" s="1"/>
  <c r="H15" i="10"/>
  <c r="H19" i="10" s="1"/>
  <c r="G15" i="10"/>
  <c r="G19" i="10" s="1"/>
  <c r="F15" i="10"/>
  <c r="F19" i="10" s="1"/>
  <c r="E15" i="10"/>
  <c r="E19" i="10" s="1"/>
  <c r="D15" i="10"/>
  <c r="D19" i="10" s="1"/>
  <c r="C15" i="10"/>
  <c r="C19" i="10" s="1"/>
  <c r="B15" i="10"/>
  <c r="I53" i="2"/>
  <c r="I44" i="2"/>
  <c r="AG15" i="12" l="1"/>
  <c r="AG21" i="12" s="1"/>
  <c r="AG26" i="12" s="1"/>
  <c r="AG39" i="12"/>
  <c r="AG56" i="12" s="1"/>
  <c r="I56" i="2"/>
  <c r="AB19" i="12"/>
  <c r="AB21" i="12" s="1"/>
  <c r="AB26" i="12" s="1"/>
  <c r="AB53" i="11"/>
  <c r="AB44" i="11"/>
  <c r="AB56" i="11" s="1"/>
  <c r="AB27" i="11"/>
  <c r="AB17" i="11"/>
  <c r="AB30" i="11" s="1"/>
  <c r="V16" i="11"/>
  <c r="H53" i="2" l="1"/>
  <c r="H44" i="2"/>
  <c r="H56" i="2" l="1"/>
  <c r="H30" i="2"/>
  <c r="A1" i="12" l="1"/>
  <c r="A1" i="11"/>
  <c r="A1" i="10"/>
  <c r="A1" i="3"/>
  <c r="A1" i="2"/>
  <c r="M57" i="12"/>
  <c r="E56" i="3"/>
  <c r="G44" i="2"/>
  <c r="Y17" i="11"/>
  <c r="B19" i="10"/>
  <c r="G53" i="2"/>
  <c r="G27" i="2"/>
  <c r="U7" i="10"/>
  <c r="T7" i="10"/>
  <c r="S7" i="10"/>
  <c r="R7" i="10"/>
  <c r="A1" i="1"/>
  <c r="B7" i="9"/>
  <c r="B6" i="9"/>
  <c r="B5" i="9"/>
  <c r="G56" i="3" l="1"/>
  <c r="G56" i="2"/>
  <c r="G30" i="2"/>
</calcChain>
</file>

<file path=xl/sharedStrings.xml><?xml version="1.0" encoding="utf-8"?>
<sst xmlns="http://schemas.openxmlformats.org/spreadsheetml/2006/main" count="379" uniqueCount="165">
  <si>
    <t>Heimstaden AB</t>
  </si>
  <si>
    <t>Contents</t>
  </si>
  <si>
    <t>Annual</t>
  </si>
  <si>
    <t>Quarterly</t>
  </si>
  <si>
    <t>Income statement</t>
  </si>
  <si>
    <t>Balance Sheets</t>
  </si>
  <si>
    <t>Cash Flow</t>
  </si>
  <si>
    <t>Q3 2025</t>
  </si>
  <si>
    <t>SEK m</t>
  </si>
  <si>
    <t>YTD 2025</t>
  </si>
  <si>
    <t>Rental income</t>
  </si>
  <si>
    <t>Service charges paid by tenants</t>
  </si>
  <si>
    <t>Property expenses</t>
  </si>
  <si>
    <t>Net operating income</t>
  </si>
  <si>
    <t>Corporate administrative expenses</t>
  </si>
  <si>
    <t>Other operating items</t>
  </si>
  <si>
    <t>Realised gains/losses from divestment of properties</t>
  </si>
  <si>
    <t>Profit before unrealised fair value adjustment</t>
  </si>
  <si>
    <t>Fair value adjustment of investment properties</t>
  </si>
  <si>
    <t>Value adjustment of inventory properties</t>
  </si>
  <si>
    <t>Operating profit/loss</t>
  </si>
  <si>
    <t>Share of net profits of associates and joint ventures</t>
  </si>
  <si>
    <t>Impairment of intangible assets</t>
  </si>
  <si>
    <t>Interest income</t>
  </si>
  <si>
    <t>Interest expenses on interest-bearing liabilities</t>
  </si>
  <si>
    <t>Net foreign exchange gains/losses</t>
  </si>
  <si>
    <t>Fair value adjustment of derivative financial instruments</t>
  </si>
  <si>
    <t>Other financial items</t>
  </si>
  <si>
    <t>Profit before tax</t>
  </si>
  <si>
    <t>Income tax expense</t>
  </si>
  <si>
    <t>Profit for the period</t>
  </si>
  <si>
    <t>Divestment of business unit</t>
  </si>
  <si>
    <t>Currency translation differences</t>
  </si>
  <si>
    <t>Total comprehensive income/loss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</si>
  <si>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</si>
  <si>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</si>
  <si>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</si>
  <si>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</si>
  <si>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</si>
  <si>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</si>
  <si>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</si>
  <si>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NON-CURRENT ASSETS</t>
  </si>
  <si>
    <t>Investment properties</t>
  </si>
  <si>
    <t>Goodwill and Intangible assets</t>
  </si>
  <si>
    <t>Machinery and equipment</t>
  </si>
  <si>
    <t>Investments in associated companies and joint ventures</t>
  </si>
  <si>
    <t>Quoted equity investments</t>
  </si>
  <si>
    <t>Derivative financial instruments</t>
  </si>
  <si>
    <t>Deferred tax assets</t>
  </si>
  <si>
    <t>Other non-current financial assets</t>
  </si>
  <si>
    <t>Total non-current assets</t>
  </si>
  <si>
    <t>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</si>
  <si>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</si>
  <si>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</si>
  <si>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</si>
  <si>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</si>
  <si>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</si>
  <si>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</si>
  <si>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</si>
  <si>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</si>
  <si>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</si>
  <si>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</si>
  <si>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LIABILITIES</t>
  </si>
  <si>
    <t>NON-CURRENT LIABILITIES</t>
  </si>
  <si>
    <t>Interest-bearing liabilities</t>
  </si>
  <si>
    <t>Lease liabilities</t>
  </si>
  <si>
    <t>Deferred tax liabilities</t>
  </si>
  <si>
    <t>Interest-bearing subordinated shareholder loans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</si>
  <si>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</si>
  <si>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</si>
  <si>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</si>
  <si>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</si>
  <si>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</si>
  <si>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Accrued expenses</t>
  </si>
  <si>
    <t>Total current liabilities</t>
  </si>
  <si>
    <t>TOTAL LIABILITIES AND EQUITY</t>
  </si>
  <si>
    <t>The operating activities</t>
  </si>
  <si>
    <t>Adjustments to reconcile profit before tax to net cash flows:</t>
  </si>
  <si>
    <t>Fair value adjustment on investment properties</t>
  </si>
  <si>
    <t>Fair value of derivative financial instruments</t>
  </si>
  <si>
    <t>Finance expenses - net</t>
  </si>
  <si>
    <t>Other adjustments</t>
  </si>
  <si>
    <t>Cash flow from operating activities before changes in working capital</t>
  </si>
  <si>
    <t>Working capital changes</t>
  </si>
  <si>
    <t>(Increase)/decrease in trade receivavles</t>
  </si>
  <si>
    <t>Changes in tenant ownership</t>
  </si>
  <si>
    <t>(Increase)/decrease in trade and other payables</t>
  </si>
  <si>
    <t>Cash generated from operations</t>
  </si>
  <si>
    <t>Interest paid</t>
  </si>
  <si>
    <t>Interest received</t>
  </si>
  <si>
    <t>Paid tax</t>
  </si>
  <si>
    <t>Net cash flows from operating activities</t>
  </si>
  <si>
    <t>Investing activities</t>
  </si>
  <si>
    <t>Acquisitions of investment properties</t>
  </si>
  <si>
    <t>Proceeds net of direct transaction cost from divestments of properties</t>
  </si>
  <si>
    <t>Divestment of business area (Iceland)</t>
  </si>
  <si>
    <t>Capital expenditure on investment properties</t>
  </si>
  <si>
    <t>Deposits for signed acquisitions</t>
  </si>
  <si>
    <t>Purchase of machinery and equipment</t>
  </si>
  <si>
    <t>Purchases of intangible assets</t>
  </si>
  <si>
    <t>Purchase of quoted equity investments</t>
  </si>
  <si>
    <t>Other cash flows from investing activities</t>
  </si>
  <si>
    <t>Net cash flows from investing activities</t>
  </si>
  <si>
    <t>Financing activities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</si>
  <si>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</si>
  <si>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</si>
  <si>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</si>
  <si>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</si>
  <si>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</si>
  <si>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</si>
  <si>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non-controlling interests</t>
  </si>
  <si>
    <t>Proceeds from issuance of hyrbrid bonds</t>
  </si>
  <si>
    <t>Buyback of hybrid bonds</t>
  </si>
  <si>
    <t>Hybrid bonds coupons</t>
  </si>
  <si>
    <t>Other cash flows from financing activities</t>
  </si>
  <si>
    <t>Net cash flows from financing activities</t>
  </si>
  <si>
    <t>Net (decrease) increase in cash and cash equivalents</t>
  </si>
  <si>
    <t>Cash and cash equivalents at the beginning of the period</t>
  </si>
  <si>
    <t>Net currency exchange effect in cash and cash equivalents</t>
  </si>
  <si>
    <t>Cash and cash equivalents at the end of the period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</si>
  <si>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</si>
  <si>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</si>
  <si>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</si>
  <si>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</si>
  <si>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</si>
  <si>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</si>
  <si>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</si>
  <si>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</si>
  <si>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</si>
  <si>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</si>
  <si>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</si>
  <si>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</si>
  <si>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</si>
  <si>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</si>
  <si>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</si>
  <si>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</si>
  <si>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</si>
  <si>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</si>
  <si>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</si>
  <si>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</si>
  <si>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</si>
  <si>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</si>
  <si>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</si>
  <si>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</si>
  <si>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</si>
  <si>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</si>
  <si>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</si>
  <si>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</si>
  <si>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</si>
  <si>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</si>
  <si>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</si>
  <si>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</si>
  <si>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</si>
  <si>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</si>
  <si>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</si>
  <si>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</si>
  <si>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</si>
  <si>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</si>
  <si>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</si>
  <si>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Service charge income</t>
  </si>
  <si>
    <t>Divestment of business unit*</t>
  </si>
  <si>
    <t>The Parent Company’s shareholders</t>
  </si>
  <si>
    <t>Liabilities attributable to assets for sale</t>
  </si>
  <si>
    <t/>
  </si>
  <si>
    <t>Settlement of derivative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</si>
</sst>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3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  <xf numFmtId="0" fontId="3" fillId="4" borderId="0" xfId="0" applyFont="1" applyFill="1"/>
    <xf numFmtId="3" fontId="3" fillId="4" borderId="0" xfId="0" applyNumberFormat="1" applyFont="1" applyFill="1"/>
    <xf numFmtId="0" fontId="3" fillId="4" borderId="0" xfId="0" applyFont="1" applyFill="1" applyAlignment="1">
      <alignment horizontal="left" indent="1"/>
    </xf>
    <xf numFmtId="3" fontId="4" fillId="4" borderId="0" xfId="0" applyNumberFormat="1" applyFont="1" applyFill="1"/>
    <xf numFmtId="0" fontId="4" fillId="4" borderId="0" xfId="0" applyFont="1" applyFill="1"/>
    <xf numFmtId="3" fontId="13" fillId="0" borderId="0" xfId="8" applyNumberFormat="1" applyFont="1" applyFill="1" applyBorder="1"/>
    <xf numFmtId="3" fontId="4" fillId="2" borderId="0" xfId="7" applyFont="1" applyFill="1" applyAlignment="1">
      <alignment vertical="top"/>
    </xf>
    <xf numFmtId="3" fontId="4" fillId="0" borderId="1" xfId="0" applyNumberFormat="1" applyFont="1" applyBorder="1" applyAlignment="1">
      <alignment horizontal="right" wrapText="1"/>
    </xf>
  </cellXfs>
  <cellStyles count="9">
    <cellStyle name="Hyperlink 2" xfId="3" xr:uid="{00000000-0005-0000-0000-000002000000}"/>
    <cellStyle name="Hyperlänk 2" xfId="1" xr:uid="{00000000-0005-0000-0000-000000000000}"/>
    <cellStyle name="Link" xfId="2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ro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>
      <selection activeCell="J18" sqref="J18"/>
    </sheetView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0</v>
      </c>
      <c r="E1" s="12"/>
    </row>
    <row r="2" spans="2:5" x14ac:dyDescent="0.2">
      <c r="B2" s="13" t="s">
        <v>1</v>
      </c>
    </row>
    <row r="4" spans="2:5" ht="15" x14ac:dyDescent="0.25">
      <c r="B4" s="14" t="s">
        <v>2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3</v>
      </c>
      <c r="C9" s="14"/>
    </row>
    <row r="10" spans="2:5" ht="16.5" x14ac:dyDescent="0.2">
      <c r="B10" s="21" t="s">
        <v>4</v>
      </c>
    </row>
    <row r="11" spans="2:5" ht="16.5" x14ac:dyDescent="0.2">
      <c r="B11" s="21" t="s">
        <v>5</v>
      </c>
    </row>
    <row r="12" spans="2:5" ht="16.5" x14ac:dyDescent="0.2">
      <c r="B12" s="21" t="s">
        <v>6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GridLines="0" zoomScale="85" zoomScaleNormal="85" workbookViewId="0">
      <pane xSplit="1" ySplit="6" topLeftCell="D21" activePane="bottomRight" state="frozen"/>
      <selection pane="topRight" activeCell="AM12" sqref="AM12"/>
      <selection pane="bottomLeft" activeCell="AM12" sqref="AM12"/>
      <selection pane="bottomRight" activeCell="K35" sqref="K35"/>
    </sheetView>
  </sheetViews>
  <sheetFormatPr defaultColWidth="9" defaultRowHeight="14.25" x14ac:dyDescent="0.2"/>
  <cols>
    <col min="1" max="1" width="37.5" style="16" customWidth="1"/>
    <col min="2" max="11" width="11.875" style="2" customWidth="1"/>
    <col min="12" max="16384" width="9" style="1"/>
  </cols>
  <sheetData>
    <row r="1" spans="1:11" s="78" customFormat="1" ht="18" x14ac:dyDescent="0.25">
      <c r="A1" s="84" t="str">
        <f>company</f>
        <v>Heimstaden AB</v>
      </c>
      <c r="B1" s="85"/>
      <c r="C1" s="86"/>
      <c r="D1" s="86"/>
      <c r="E1" s="86"/>
      <c r="F1" s="86"/>
      <c r="G1" s="86"/>
      <c r="H1" s="86"/>
      <c r="I1" s="86"/>
      <c r="J1" s="86"/>
      <c r="K1" s="86"/>
    </row>
    <row r="2" spans="1:11" s="78" customFormat="1" ht="18" x14ac:dyDescent="0.25">
      <c r="A2" s="87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78" customFormat="1" x14ac:dyDescent="0.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8" x14ac:dyDescent="0.2">
      <c r="A4" s="81" t="s">
        <v>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5" x14ac:dyDescent="0.25">
      <c r="A5" s="7"/>
    </row>
    <row r="6" spans="1:11" s="4" customFormat="1" ht="15" x14ac:dyDescent="0.25">
      <c r="A6" s="8" t="s">
        <v>8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>
        <v>2022</v>
      </c>
      <c r="I6" s="83">
        <v>2023</v>
      </c>
      <c r="J6" s="83">
        <v>2024</v>
      </c>
      <c r="K6" s="83" t="s">
        <v>9</v>
      </c>
    </row>
    <row r="7" spans="1:11" x14ac:dyDescent="0.2">
      <c r="A7" s="18" t="s">
        <v>10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15918.672226999999</v>
      </c>
      <c r="K7" s="23">
        <v>11971.609911</v>
      </c>
    </row>
    <row r="8" spans="1:11" x14ac:dyDescent="0.2">
      <c r="A8" s="18" t="s">
        <v>11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1711.8880059999999</v>
      </c>
      <c r="K8" s="23">
        <v>1487.2076910000001</v>
      </c>
    </row>
    <row r="9" spans="1:11" s="3" customFormat="1" ht="15" x14ac:dyDescent="0.25">
      <c r="A9" s="18" t="s">
        <v>12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-6442.6423210000003</v>
      </c>
      <c r="K9" s="23">
        <v>-4754.8339070000002</v>
      </c>
    </row>
    <row r="10" spans="1:11" ht="15" x14ac:dyDescent="0.25">
      <c r="A10" s="26" t="s">
        <v>13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11187.917912000001</v>
      </c>
      <c r="K10" s="69">
        <v>8703.983694999999</v>
      </c>
    </row>
    <row r="11" spans="1:11" ht="15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  <c r="K11" s="69"/>
    </row>
    <row r="12" spans="1:11" x14ac:dyDescent="0.2">
      <c r="A12" s="18" t="s">
        <v>14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-620.99744899999996</v>
      </c>
      <c r="K12" s="23">
        <v>-292.394093</v>
      </c>
    </row>
    <row r="13" spans="1:11" x14ac:dyDescent="0.2">
      <c r="A13" s="18" t="s">
        <v>15</v>
      </c>
      <c r="B13" s="31">
        <v>12.146000000000001</v>
      </c>
      <c r="C13" s="31">
        <v>19.369764000000007</v>
      </c>
      <c r="D13" s="31">
        <v>-32.436</v>
      </c>
      <c r="E13" s="31">
        <v>-19.560654000000003</v>
      </c>
      <c r="F13" s="31">
        <v>55.446703999999997</v>
      </c>
      <c r="G13" s="31">
        <v>-2332.3220060000003</v>
      </c>
      <c r="H13" s="31">
        <v>3.0284660000000372</v>
      </c>
      <c r="I13" s="31">
        <v>-165.56211599999995</v>
      </c>
      <c r="J13" s="31">
        <v>-493</v>
      </c>
      <c r="K13" s="23">
        <v>-317.52908200000002</v>
      </c>
    </row>
    <row r="14" spans="1:11" ht="28.5" x14ac:dyDescent="0.2">
      <c r="A14" s="18" t="s">
        <v>16</v>
      </c>
      <c r="B14" s="31"/>
      <c r="C14" s="31"/>
      <c r="D14" s="31"/>
      <c r="E14" s="23"/>
      <c r="F14" s="23"/>
      <c r="G14" s="23"/>
      <c r="H14" s="23"/>
      <c r="I14" s="23">
        <v>234.525632661</v>
      </c>
      <c r="J14" s="23">
        <v>1686.9722939999999</v>
      </c>
      <c r="K14" s="23">
        <v>1524.66668</v>
      </c>
    </row>
    <row r="15" spans="1:11" ht="30" x14ac:dyDescent="0.25">
      <c r="A15" s="27" t="s">
        <v>17</v>
      </c>
      <c r="B15" s="33">
        <v>493.82399999999996</v>
      </c>
      <c r="C15" s="33">
        <v>961.54576400000008</v>
      </c>
      <c r="D15" s="33">
        <v>1671.4130000000005</v>
      </c>
      <c r="E15" s="33">
        <v>2533.4549649999999</v>
      </c>
      <c r="F15" s="33">
        <v>3693.3154720000007</v>
      </c>
      <c r="G15" s="33">
        <v>2825.609943999998</v>
      </c>
      <c r="H15" s="33">
        <v>7776.1038340000005</v>
      </c>
      <c r="I15" s="70">
        <v>9670.0792206609985</v>
      </c>
      <c r="J15" s="70">
        <v>11760.892757</v>
      </c>
      <c r="K15" s="70">
        <v>9618.7271999999975</v>
      </c>
    </row>
    <row r="16" spans="1:11" ht="15" x14ac:dyDescent="0.25">
      <c r="A16" s="27"/>
      <c r="B16" s="33"/>
      <c r="C16" s="33"/>
      <c r="D16" s="33"/>
      <c r="E16" s="70"/>
      <c r="F16" s="70"/>
      <c r="G16" s="70"/>
      <c r="H16" s="70"/>
      <c r="I16" s="70"/>
      <c r="J16" s="70"/>
      <c r="K16" s="70"/>
    </row>
    <row r="17" spans="1:11" ht="28.5" x14ac:dyDescent="0.2">
      <c r="A17" s="18" t="s">
        <v>18</v>
      </c>
      <c r="B17" s="31">
        <v>2315.8429999999998</v>
      </c>
      <c r="C17" s="31">
        <v>2201.612298</v>
      </c>
      <c r="D17" s="31">
        <v>2744.482</v>
      </c>
      <c r="E17" s="23">
        <v>6516.6427170000006</v>
      </c>
      <c r="F17" s="23">
        <v>8164.9981559999997</v>
      </c>
      <c r="G17" s="23">
        <v>21903.179668546374</v>
      </c>
      <c r="H17" s="23">
        <v>-4222.726899502316</v>
      </c>
      <c r="I17" s="23">
        <v>-31081.037436999999</v>
      </c>
      <c r="J17" s="23">
        <v>8553.6717809999991</v>
      </c>
      <c r="K17" s="23">
        <v>7800.940055</v>
      </c>
    </row>
    <row r="18" spans="1:11" x14ac:dyDescent="0.2">
      <c r="A18" s="18" t="s">
        <v>19</v>
      </c>
      <c r="B18" s="31"/>
      <c r="C18" s="31"/>
      <c r="D18" s="31"/>
      <c r="E18" s="23"/>
      <c r="F18" s="23"/>
      <c r="G18" s="23">
        <v>-2.1302555463756323</v>
      </c>
      <c r="H18" s="23">
        <v>401.82804832621525</v>
      </c>
      <c r="I18" s="23">
        <v>24.815885000000002</v>
      </c>
      <c r="J18" s="23">
        <v>-707.10162400000002</v>
      </c>
      <c r="K18" s="23">
        <v>-6.6894720000000003</v>
      </c>
    </row>
    <row r="19" spans="1:11" ht="15" x14ac:dyDescent="0.25">
      <c r="A19" s="26" t="s">
        <v>20</v>
      </c>
      <c r="B19" s="69">
        <v>2809.6669999999999</v>
      </c>
      <c r="C19" s="69">
        <v>3163.158062</v>
      </c>
      <c r="D19" s="69">
        <v>4415.8950000000004</v>
      </c>
      <c r="E19" s="69">
        <v>9050.0976819999996</v>
      </c>
      <c r="F19" s="69">
        <v>11858.313628</v>
      </c>
      <c r="G19" s="69">
        <v>24726.659356999997</v>
      </c>
      <c r="H19" s="69">
        <v>3955.2049828238996</v>
      </c>
      <c r="I19" s="69">
        <v>-21386.142331339001</v>
      </c>
      <c r="J19" s="69">
        <v>19607.462914</v>
      </c>
      <c r="K19" s="69">
        <v>17412.977782999998</v>
      </c>
    </row>
    <row r="20" spans="1:11" ht="15" x14ac:dyDescent="0.25">
      <c r="A20" s="27"/>
      <c r="B20" s="33"/>
      <c r="C20" s="33"/>
      <c r="D20" s="33"/>
      <c r="E20" s="70"/>
      <c r="F20" s="70"/>
      <c r="G20" s="70"/>
      <c r="H20" s="70"/>
      <c r="I20" s="70"/>
      <c r="J20" s="70"/>
      <c r="K20" s="70"/>
    </row>
    <row r="21" spans="1:11" s="3" customFormat="1" ht="29.25" x14ac:dyDescent="0.25">
      <c r="A21" s="18" t="s">
        <v>21</v>
      </c>
      <c r="B21" s="31">
        <v>67.003</v>
      </c>
      <c r="C21" s="31">
        <v>12.396327999999999</v>
      </c>
      <c r="D21" s="31">
        <v>20.248999999999999</v>
      </c>
      <c r="E21" s="23">
        <v>195.596934</v>
      </c>
      <c r="F21" s="23">
        <v>55.584448000000002</v>
      </c>
      <c r="G21" s="23">
        <v>326.14507500000002</v>
      </c>
      <c r="H21" s="23">
        <v>409.34420105287006</v>
      </c>
      <c r="I21" s="23">
        <v>-863.75440700000001</v>
      </c>
      <c r="J21" s="23">
        <v>-44.305145000000003</v>
      </c>
      <c r="K21" s="23">
        <v>-54.635598999999999</v>
      </c>
    </row>
    <row r="22" spans="1:11" s="3" customFormat="1" ht="15" x14ac:dyDescent="0.25">
      <c r="A22" s="18" t="s">
        <v>22</v>
      </c>
      <c r="B22" s="31"/>
      <c r="C22" s="31"/>
      <c r="D22" s="31"/>
      <c r="E22" s="23"/>
      <c r="F22" s="23"/>
      <c r="G22" s="23"/>
      <c r="H22" s="23"/>
      <c r="I22" s="23">
        <v>-1058</v>
      </c>
      <c r="J22" s="23">
        <v>0</v>
      </c>
      <c r="K22" s="23">
        <v>0</v>
      </c>
    </row>
    <row r="23" spans="1:11" x14ac:dyDescent="0.2">
      <c r="A23" s="18" t="s">
        <v>23</v>
      </c>
      <c r="B23" s="31">
        <v>27.51</v>
      </c>
      <c r="C23" s="31">
        <v>5.7630169999999996</v>
      </c>
      <c r="D23" s="31">
        <v>53.244999999999997</v>
      </c>
      <c r="E23" s="23">
        <v>57.274942000000003</v>
      </c>
      <c r="F23" s="23">
        <v>99.469947000000005</v>
      </c>
      <c r="G23" s="23">
        <v>162.12892400000001</v>
      </c>
      <c r="H23" s="23">
        <v>341.87684100000001</v>
      </c>
      <c r="I23" s="23">
        <v>383.70342900000003</v>
      </c>
      <c r="J23" s="23">
        <v>238.80407400000001</v>
      </c>
      <c r="K23" s="23">
        <v>100.047899</v>
      </c>
    </row>
    <row r="24" spans="1:11" ht="28.5" x14ac:dyDescent="0.2">
      <c r="A24" s="18" t="s">
        <v>24</v>
      </c>
      <c r="B24" s="31">
        <v>-185.55</v>
      </c>
      <c r="C24" s="31">
        <v>-379.40988899999996</v>
      </c>
      <c r="D24" s="31">
        <v>-693.54300000000001</v>
      </c>
      <c r="E24" s="23">
        <v>-1151.769579</v>
      </c>
      <c r="F24" s="23">
        <v>-1371.0268679999999</v>
      </c>
      <c r="G24" s="23">
        <v>-1725.4582889999999</v>
      </c>
      <c r="H24" s="23">
        <v>-3252.5249020000001</v>
      </c>
      <c r="I24" s="23">
        <v>-5759.4326819999997</v>
      </c>
      <c r="J24" s="23">
        <v>-6554.3926179999999</v>
      </c>
      <c r="K24" s="23">
        <v>-4955.5913760000003</v>
      </c>
    </row>
    <row r="25" spans="1:11" s="62" customFormat="1" x14ac:dyDescent="0.2">
      <c r="A25" s="53" t="s">
        <v>25</v>
      </c>
      <c r="B25" s="23"/>
      <c r="C25" s="23"/>
      <c r="D25" s="23">
        <v>50.462000000000003</v>
      </c>
      <c r="E25" s="23">
        <v>-133.045085</v>
      </c>
      <c r="F25" s="23">
        <v>399.52130899999997</v>
      </c>
      <c r="G25" s="23">
        <v>-63.205908999999998</v>
      </c>
      <c r="H25" s="23">
        <v>-7256.8607490000004</v>
      </c>
      <c r="I25" s="23">
        <v>387.47531400000003</v>
      </c>
      <c r="J25" s="23">
        <v>-2038.3876299999999</v>
      </c>
      <c r="K25" s="23">
        <v>2622.1241519999999</v>
      </c>
    </row>
    <row r="26" spans="1:11" s="3" customFormat="1" ht="29.25" x14ac:dyDescent="0.25">
      <c r="A26" s="18" t="s">
        <v>26</v>
      </c>
      <c r="B26" s="31">
        <v>36.252000000000002</v>
      </c>
      <c r="C26" s="31">
        <v>24.024011999999999</v>
      </c>
      <c r="D26" s="31">
        <v>10.862</v>
      </c>
      <c r="E26" s="23">
        <v>-106.684966</v>
      </c>
      <c r="F26" s="23">
        <v>-178.233158</v>
      </c>
      <c r="G26" s="23">
        <v>819.39575300000001</v>
      </c>
      <c r="H26" s="23">
        <v>1115.301821</v>
      </c>
      <c r="I26" s="23">
        <v>-1172.9509619999999</v>
      </c>
      <c r="J26" s="23">
        <v>-614.59620199999995</v>
      </c>
      <c r="K26" s="23">
        <v>8.7088490000000007</v>
      </c>
    </row>
    <row r="27" spans="1:11" s="3" customFormat="1" ht="15" x14ac:dyDescent="0.25">
      <c r="A27" s="18" t="s">
        <v>27</v>
      </c>
      <c r="B27" s="31">
        <v>-35.213000000000001</v>
      </c>
      <c r="C27" s="31">
        <v>-85.581634000000008</v>
      </c>
      <c r="D27" s="31">
        <v>-112.61499999999999</v>
      </c>
      <c r="E27" s="31">
        <v>-208.788465</v>
      </c>
      <c r="F27" s="31">
        <v>-223.29331500000001</v>
      </c>
      <c r="G27" s="31">
        <v>-51.942920000000015</v>
      </c>
      <c r="H27" s="31">
        <v>-2307.3007588767696</v>
      </c>
      <c r="I27" s="31">
        <v>461.12997999999999</v>
      </c>
      <c r="J27" s="31">
        <v>-192</v>
      </c>
      <c r="K27" s="31">
        <v>-459.61841500000003</v>
      </c>
    </row>
    <row r="28" spans="1:11" s="3" customFormat="1" ht="15" x14ac:dyDescent="0.25">
      <c r="A28" s="26" t="s">
        <v>28</v>
      </c>
      <c r="B28" s="32">
        <v>2719.6689999999999</v>
      </c>
      <c r="C28" s="32">
        <v>2740.3498960000002</v>
      </c>
      <c r="D28" s="32">
        <v>3744.5550000000003</v>
      </c>
      <c r="E28" s="32">
        <v>7702.6814630000017</v>
      </c>
      <c r="F28" s="32">
        <v>10640.335990999998</v>
      </c>
      <c r="G28" s="32">
        <v>24193.721990999995</v>
      </c>
      <c r="H28" s="32">
        <v>-6994.9585640000005</v>
      </c>
      <c r="I28" s="32">
        <v>-29007.971659338997</v>
      </c>
      <c r="J28" s="32">
        <v>10402.585393000001</v>
      </c>
      <c r="K28" s="32">
        <v>14674.013292999998</v>
      </c>
    </row>
    <row r="30" spans="1:11" x14ac:dyDescent="0.2">
      <c r="A30" s="16" t="s">
        <v>29</v>
      </c>
      <c r="B30" s="2">
        <v>-504.72699999999998</v>
      </c>
      <c r="C30" s="2">
        <v>-676.67637200000001</v>
      </c>
      <c r="D30" s="2">
        <v>-540.98599999999999</v>
      </c>
      <c r="E30" s="2">
        <v>-1702.0907659999998</v>
      </c>
      <c r="F30" s="2">
        <v>-2286.9883839999998</v>
      </c>
      <c r="G30" s="2">
        <v>-5191.1406230000002</v>
      </c>
      <c r="H30" s="2">
        <v>1185.6439289999998</v>
      </c>
      <c r="I30" s="2">
        <v>3707.8134740227001</v>
      </c>
      <c r="J30" s="2">
        <v>-2781.325409</v>
      </c>
      <c r="K30" s="2">
        <v>-2011</v>
      </c>
    </row>
    <row r="31" spans="1:11" ht="15" x14ac:dyDescent="0.25">
      <c r="A31" s="30" t="s">
        <v>30</v>
      </c>
      <c r="B31" s="35">
        <v>2214.942</v>
      </c>
      <c r="C31" s="35">
        <v>2063.6735240000003</v>
      </c>
      <c r="D31" s="35">
        <v>3203.5690000000004</v>
      </c>
      <c r="E31" s="17">
        <v>6000.5906970000005</v>
      </c>
      <c r="F31" s="17">
        <v>8353.3476069999997</v>
      </c>
      <c r="G31" s="17">
        <v>19002.581367999996</v>
      </c>
      <c r="H31" s="17">
        <v>-5809.3146350000006</v>
      </c>
      <c r="I31" s="17">
        <v>-25300.158185316297</v>
      </c>
      <c r="J31" s="17">
        <v>7621.4573439999976</v>
      </c>
      <c r="K31" s="17">
        <v>12663</v>
      </c>
    </row>
    <row r="32" spans="1:11" x14ac:dyDescent="0.2">
      <c r="A32" s="1"/>
    </row>
    <row r="33" spans="1:11" x14ac:dyDescent="0.2">
      <c r="A33" s="1" t="s">
        <v>31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-256.16634029911751</v>
      </c>
      <c r="J33" s="2">
        <v>0</v>
      </c>
      <c r="K33" s="2">
        <v>0</v>
      </c>
    </row>
    <row r="34" spans="1:11" x14ac:dyDescent="0.2">
      <c r="A34" s="1"/>
    </row>
    <row r="35" spans="1:11" x14ac:dyDescent="0.2">
      <c r="A35" s="18" t="s">
        <v>32</v>
      </c>
      <c r="B35" s="31">
        <v>14.936</v>
      </c>
      <c r="C35" s="31">
        <v>99.374498000000003</v>
      </c>
      <c r="D35" s="31">
        <v>-254.68600000000001</v>
      </c>
      <c r="E35" s="23">
        <v>432.31166100333547</v>
      </c>
      <c r="F35" s="23">
        <v>-4493.325441</v>
      </c>
      <c r="G35" s="23">
        <v>3640.2002299999999</v>
      </c>
      <c r="H35" s="23">
        <v>13865.71397392007</v>
      </c>
      <c r="I35" s="23">
        <v>-1798.7842939170484</v>
      </c>
      <c r="J35" s="23">
        <v>3460.8973811884807</v>
      </c>
      <c r="K35" s="23">
        <v>-5481</v>
      </c>
    </row>
    <row r="36" spans="1:11" ht="15" x14ac:dyDescent="0.25">
      <c r="A36" s="26" t="s">
        <v>33</v>
      </c>
      <c r="B36" s="32">
        <v>2229.8780000000002</v>
      </c>
      <c r="C36" s="32">
        <v>2163.0480220000004</v>
      </c>
      <c r="D36" s="32">
        <v>2948.8830000000003</v>
      </c>
      <c r="E36" s="69">
        <v>6432.9023580033363</v>
      </c>
      <c r="F36" s="69">
        <v>3860.0221659999997</v>
      </c>
      <c r="G36" s="69">
        <v>22642.781597999994</v>
      </c>
      <c r="H36" s="69">
        <v>8056.3993389200696</v>
      </c>
      <c r="I36" s="69">
        <v>-27355.108819532463</v>
      </c>
      <c r="J36" s="69">
        <v>11082.354725188477</v>
      </c>
      <c r="K36" s="69">
        <v>7182</v>
      </c>
    </row>
    <row r="37" spans="1:11" ht="15" x14ac:dyDescent="0.25">
      <c r="A37" s="56"/>
      <c r="B37" s="71"/>
      <c r="C37" s="71"/>
      <c r="D37" s="71"/>
      <c r="E37" s="72"/>
      <c r="F37" s="72"/>
      <c r="G37" s="72"/>
      <c r="H37" s="72"/>
      <c r="I37" s="72"/>
      <c r="J37" s="72"/>
      <c r="K37" s="72"/>
    </row>
    <row r="38" spans="1:11" x14ac:dyDescent="0.2">
      <c r="A38" s="28" t="s">
        <v>34</v>
      </c>
      <c r="B38" s="34"/>
      <c r="C38" s="34"/>
      <c r="D38" s="34"/>
      <c r="E38" s="73"/>
      <c r="F38" s="73"/>
      <c r="G38" s="73"/>
      <c r="H38" s="73"/>
      <c r="I38" s="73"/>
      <c r="J38" s="73"/>
      <c r="K38" s="73"/>
    </row>
    <row r="39" spans="1:11" x14ac:dyDescent="0.2">
      <c r="A39" s="18" t="s">
        <v>35</v>
      </c>
      <c r="B39" s="31">
        <v>1788.9770000000001</v>
      </c>
      <c r="C39" s="31">
        <v>1474.3854198158085</v>
      </c>
      <c r="D39" s="31">
        <v>1979.4638102753099</v>
      </c>
      <c r="E39" s="23">
        <v>4098.6275265370987</v>
      </c>
      <c r="F39" s="23">
        <v>4431.14853014663</v>
      </c>
      <c r="G39" s="23">
        <v>10208</v>
      </c>
      <c r="H39" s="23">
        <v>-4627.5646661421069</v>
      </c>
      <c r="I39" s="23">
        <v>-15170.816382180559</v>
      </c>
      <c r="J39" s="23">
        <v>2779</v>
      </c>
      <c r="K39" s="23">
        <v>6546.5738735479699</v>
      </c>
    </row>
    <row r="40" spans="1:11" x14ac:dyDescent="0.2">
      <c r="A40" s="18" t="s">
        <v>36</v>
      </c>
      <c r="B40" s="31">
        <v>425.96499999999997</v>
      </c>
      <c r="C40" s="31">
        <v>589.28810418419164</v>
      </c>
      <c r="D40" s="31">
        <v>1224.10518972469</v>
      </c>
      <c r="E40" s="23">
        <v>1901.9631704629014</v>
      </c>
      <c r="F40" s="23">
        <v>3922.1990768533697</v>
      </c>
      <c r="G40" s="23">
        <v>8795</v>
      </c>
      <c r="H40" s="23">
        <v>-1181.749968857893</v>
      </c>
      <c r="I40" s="23">
        <v>-10385.508143434858</v>
      </c>
      <c r="J40" s="23">
        <v>4842</v>
      </c>
      <c r="K40" s="23">
        <v>6116.49088845203</v>
      </c>
    </row>
    <row r="42" spans="1:11" ht="28.5" x14ac:dyDescent="0.2">
      <c r="A42" s="29" t="s">
        <v>37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x14ac:dyDescent="0.2">
      <c r="A43" s="16" t="s">
        <v>38</v>
      </c>
      <c r="B43" s="31">
        <v>1757.038</v>
      </c>
      <c r="C43" s="31">
        <v>1526.8859178158086</v>
      </c>
      <c r="D43" s="31">
        <v>1832.6774649929</v>
      </c>
      <c r="E43" s="23">
        <v>4378.1839545226549</v>
      </c>
      <c r="F43" s="23">
        <v>1678.0281788650209</v>
      </c>
      <c r="G43" s="23">
        <v>12267</v>
      </c>
      <c r="H43" s="23">
        <v>3477.1372898133059</v>
      </c>
      <c r="I43" s="23">
        <v>-16477.386246655602</v>
      </c>
      <c r="J43" s="23">
        <v>4730</v>
      </c>
      <c r="K43" s="23">
        <v>3262.6691769011427</v>
      </c>
    </row>
    <row r="44" spans="1:11" x14ac:dyDescent="0.2">
      <c r="A44" s="16" t="s">
        <v>39</v>
      </c>
      <c r="B44" s="23">
        <v>46.875</v>
      </c>
      <c r="C44" s="23">
        <v>46.874000000000002</v>
      </c>
      <c r="D44" s="23">
        <v>46.874000000000002</v>
      </c>
      <c r="E44" s="23">
        <v>46.875</v>
      </c>
      <c r="F44" s="23">
        <v>46.875</v>
      </c>
      <c r="G44" s="23">
        <v>100</v>
      </c>
      <c r="H44" s="23">
        <v>117.1875</v>
      </c>
      <c r="I44" s="23">
        <v>117.1875</v>
      </c>
      <c r="J44" s="23">
        <v>62</v>
      </c>
      <c r="K44" s="23">
        <v>96.671549479166657</v>
      </c>
    </row>
    <row r="45" spans="1:11" x14ac:dyDescent="0.2">
      <c r="A45" s="16" t="s">
        <v>36</v>
      </c>
      <c r="B45" s="31">
        <v>425.96499999999997</v>
      </c>
      <c r="C45" s="31">
        <v>589.28810418419164</v>
      </c>
      <c r="D45" s="31">
        <v>1069.3315350071</v>
      </c>
      <c r="E45" s="23">
        <v>2007.8434034806814</v>
      </c>
      <c r="F45" s="23">
        <v>2135.1189871349789</v>
      </c>
      <c r="G45" s="23">
        <v>10276</v>
      </c>
      <c r="H45" s="23">
        <v>4462.0745491067646</v>
      </c>
      <c r="I45" s="23">
        <v>-10994.910072876866</v>
      </c>
      <c r="J45" s="23">
        <v>6290</v>
      </c>
      <c r="K45" s="23">
        <v>3822.7140664156909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zoomScaleNormal="100" workbookViewId="0">
      <pane xSplit="1" ySplit="6" topLeftCell="B27" activePane="bottomRight" state="frozen"/>
      <selection pane="topRight" activeCell="AM12" sqref="AM12"/>
      <selection pane="bottomLeft" activeCell="AM12" sqref="AM12"/>
      <selection pane="bottomRight" activeCell="N30" sqref="N30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1" width="13.5" style="2" customWidth="1"/>
    <col min="12" max="16384" width="9" style="1"/>
  </cols>
  <sheetData>
    <row r="1" spans="1:11" s="78" customFormat="1" ht="18" x14ac:dyDescent="0.25">
      <c r="A1" s="84" t="str">
        <f>company</f>
        <v>Heimstaden AB</v>
      </c>
      <c r="B1" s="85"/>
      <c r="C1" s="86"/>
      <c r="D1" s="86"/>
      <c r="E1" s="86"/>
      <c r="F1" s="86"/>
      <c r="G1" s="86"/>
      <c r="H1" s="86"/>
      <c r="I1" s="86"/>
      <c r="J1" s="86"/>
      <c r="K1" s="86"/>
    </row>
    <row r="2" spans="1:11" s="78" customFormat="1" ht="18" x14ac:dyDescent="0.25">
      <c r="A2" s="91" t="str">
        <f>'Incomestatement-Y'!$A$2</f>
        <v>Q3 2025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78" customFormat="1" x14ac:dyDescent="0.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8" x14ac:dyDescent="0.2">
      <c r="A4" s="81" t="s">
        <v>5</v>
      </c>
    </row>
    <row r="5" spans="1:11" ht="15" x14ac:dyDescent="0.25">
      <c r="A5" s="7"/>
    </row>
    <row r="6" spans="1:11" ht="15" x14ac:dyDescent="0.25">
      <c r="A6" s="8" t="s">
        <v>8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  <c r="K6" s="6">
        <v>2025</v>
      </c>
    </row>
    <row r="7" spans="1:11" s="3" customFormat="1" ht="15" x14ac:dyDescent="0.25">
      <c r="A7" s="24" t="s">
        <v>40</v>
      </c>
      <c r="K7" s="17"/>
    </row>
    <row r="8" spans="1:11" s="3" customFormat="1" ht="15" x14ac:dyDescent="0.25">
      <c r="A8" s="44" t="s">
        <v>41</v>
      </c>
      <c r="B8" s="44"/>
      <c r="C8" s="44"/>
      <c r="D8" s="44"/>
      <c r="E8" s="1"/>
      <c r="F8" s="1"/>
      <c r="G8" s="1"/>
      <c r="H8" s="1"/>
      <c r="I8" s="1"/>
      <c r="J8" s="1"/>
      <c r="K8" s="2"/>
    </row>
    <row r="9" spans="1:11" x14ac:dyDescent="0.2">
      <c r="A9" s="53" t="s">
        <v>42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335422</v>
      </c>
      <c r="K9" s="2">
        <v>328426.94450299995</v>
      </c>
    </row>
    <row r="10" spans="1:11" x14ac:dyDescent="0.2">
      <c r="A10" s="44" t="s">
        <v>43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16223</v>
      </c>
      <c r="K10" s="2">
        <v>15909.940938</v>
      </c>
    </row>
    <row r="11" spans="1:11" x14ac:dyDescent="0.2">
      <c r="A11" s="44" t="s">
        <v>44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1">
        <v>313</v>
      </c>
      <c r="K11" s="2">
        <v>353.993313</v>
      </c>
    </row>
    <row r="12" spans="1:11" x14ac:dyDescent="0.2">
      <c r="A12" s="44" t="s">
        <v>45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8957</v>
      </c>
      <c r="K12" s="2">
        <v>8500.078512</v>
      </c>
    </row>
    <row r="13" spans="1:11" x14ac:dyDescent="0.2">
      <c r="A13" s="44" t="s">
        <v>46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  <c r="J13" s="1">
        <v>0</v>
      </c>
      <c r="K13" s="2">
        <v>0</v>
      </c>
    </row>
    <row r="14" spans="1:11" x14ac:dyDescent="0.2">
      <c r="A14" s="44" t="s">
        <v>47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1">
        <v>57</v>
      </c>
      <c r="K14" s="2">
        <v>29.416644000000002</v>
      </c>
    </row>
    <row r="15" spans="1:11" x14ac:dyDescent="0.2">
      <c r="A15" s="44" t="s">
        <v>48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1125</v>
      </c>
      <c r="K15" s="2">
        <v>486.92974900000002</v>
      </c>
    </row>
    <row r="16" spans="1:11" x14ac:dyDescent="0.2">
      <c r="A16" s="44" t="s">
        <v>49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1">
        <v>957</v>
      </c>
      <c r="K16" s="2">
        <v>925.43189799999993</v>
      </c>
    </row>
    <row r="17" spans="1:11" ht="15" x14ac:dyDescent="0.25">
      <c r="A17" s="43" t="s">
        <v>50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v>363054</v>
      </c>
      <c r="K17" s="17">
        <v>354632.73555699992</v>
      </c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1" x14ac:dyDescent="0.2">
      <c r="A19" s="44" t="s">
        <v>51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1" x14ac:dyDescent="0.2">
      <c r="A20" s="53" t="s">
        <v>52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896</v>
      </c>
      <c r="K20" s="2">
        <v>877.43225099999995</v>
      </c>
    </row>
    <row r="21" spans="1:11" x14ac:dyDescent="0.2">
      <c r="A21" s="53" t="s">
        <v>53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243</v>
      </c>
      <c r="K21" s="2">
        <v>209.91533100000001</v>
      </c>
    </row>
    <row r="22" spans="1:11" s="3" customFormat="1" ht="15" x14ac:dyDescent="0.25">
      <c r="A22" s="53" t="s">
        <v>54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1633</v>
      </c>
      <c r="K22" s="2">
        <v>1256.1358640000001</v>
      </c>
    </row>
    <row r="23" spans="1:11" s="3" customFormat="1" ht="15" x14ac:dyDescent="0.25">
      <c r="A23" s="53" t="s">
        <v>47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8</v>
      </c>
      <c r="K23" s="2">
        <v>1.2255199999999999</v>
      </c>
    </row>
    <row r="24" spans="1:11" x14ac:dyDescent="0.2">
      <c r="A24" s="53" t="s">
        <v>55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873</v>
      </c>
      <c r="K24" s="2">
        <v>625.85329400000001</v>
      </c>
    </row>
    <row r="25" spans="1:11" x14ac:dyDescent="0.2">
      <c r="A25" s="53" t="s">
        <v>56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4547</v>
      </c>
      <c r="K25" s="2">
        <v>4522.5576780000001</v>
      </c>
    </row>
    <row r="26" spans="1:11" x14ac:dyDescent="0.2">
      <c r="A26" s="53" t="s">
        <v>57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2163</v>
      </c>
      <c r="K26" s="2">
        <v>1424</v>
      </c>
    </row>
    <row r="27" spans="1:11" ht="15" x14ac:dyDescent="0.25">
      <c r="A27" s="47" t="s">
        <v>58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f>SUM(I20:I26)</f>
        <v>16817.374384000002</v>
      </c>
      <c r="J27" s="61">
        <v>10363</v>
      </c>
      <c r="K27" s="61">
        <v>8917</v>
      </c>
    </row>
    <row r="28" spans="1:11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1" ht="15.75" thickBot="1" x14ac:dyDescent="0.3">
      <c r="A30" s="49" t="s">
        <v>59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v>373416</v>
      </c>
      <c r="K30" s="52">
        <v>363550</v>
      </c>
    </row>
    <row r="31" spans="1:1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1" s="3" customFormat="1" ht="15" x14ac:dyDescent="0.25">
      <c r="A32" s="43" t="s">
        <v>60</v>
      </c>
      <c r="B32" s="42"/>
      <c r="C32" s="42"/>
      <c r="D32" s="42"/>
      <c r="E32" s="17"/>
      <c r="F32" s="17"/>
      <c r="G32" s="17"/>
      <c r="H32" s="17"/>
      <c r="I32" s="17"/>
      <c r="J32" s="17"/>
      <c r="K32" s="17"/>
    </row>
    <row r="33" spans="1:11" s="3" customFormat="1" ht="15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  <c r="K33" s="2"/>
    </row>
    <row r="34" spans="1:11" s="3" customFormat="1" ht="15" x14ac:dyDescent="0.25">
      <c r="A34" s="3" t="s">
        <v>61</v>
      </c>
      <c r="B34" s="17">
        <v>8975.3979999999992</v>
      </c>
      <c r="C34" s="17">
        <v>18806.863091000003</v>
      </c>
      <c r="D34" s="17">
        <v>33936.017999999996</v>
      </c>
      <c r="E34" s="17">
        <v>59941.517828000004</v>
      </c>
      <c r="F34" s="17">
        <v>76165.760636999999</v>
      </c>
      <c r="G34" s="17">
        <v>147093.52134800001</v>
      </c>
      <c r="H34" s="17">
        <v>168807.537044</v>
      </c>
      <c r="I34" s="17">
        <v>137929.04529899999</v>
      </c>
      <c r="J34" s="17">
        <v>147803</v>
      </c>
      <c r="K34" s="17">
        <v>153530</v>
      </c>
    </row>
    <row r="35" spans="1:11" ht="15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  <c r="K35" s="100"/>
    </row>
    <row r="36" spans="1:11" s="3" customFormat="1" ht="15" x14ac:dyDescent="0.25">
      <c r="A36" s="3" t="s">
        <v>62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">
      <c r="A37" s="44" t="s">
        <v>63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1" x14ac:dyDescent="0.2">
      <c r="A38" s="53" t="s">
        <v>64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181466</v>
      </c>
      <c r="K38" s="2">
        <v>172891.193402</v>
      </c>
    </row>
    <row r="39" spans="1:11" x14ac:dyDescent="0.2">
      <c r="A39" s="53" t="s">
        <v>65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1307</v>
      </c>
      <c r="K39" s="2">
        <v>1333.806004</v>
      </c>
    </row>
    <row r="40" spans="1:11" x14ac:dyDescent="0.2">
      <c r="A40" s="53" t="s">
        <v>47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</v>
      </c>
      <c r="K40" s="2">
        <v>467.65217899999999</v>
      </c>
    </row>
    <row r="41" spans="1:11" x14ac:dyDescent="0.2">
      <c r="A41" s="53" t="s">
        <v>66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21856</v>
      </c>
      <c r="K41" s="2">
        <v>21860.922689999999</v>
      </c>
    </row>
    <row r="42" spans="1:11" s="3" customFormat="1" ht="15" x14ac:dyDescent="0.25">
      <c r="A42" s="53" t="s">
        <v>67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>
        <v>0</v>
      </c>
      <c r="K42" s="2">
        <v>0</v>
      </c>
    </row>
    <row r="43" spans="1:11" s="3" customFormat="1" ht="15" x14ac:dyDescent="0.25">
      <c r="A43" s="68" t="s">
        <v>68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1907</v>
      </c>
      <c r="K43" s="46">
        <v>1759</v>
      </c>
    </row>
    <row r="44" spans="1:11" s="3" customFormat="1" ht="15" x14ac:dyDescent="0.25">
      <c r="A44" s="43" t="s">
        <v>69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f>+SUM(J38:J43)</f>
        <v>207168</v>
      </c>
      <c r="K44" s="17">
        <v>198313</v>
      </c>
    </row>
    <row r="45" spans="1:11" s="19" customForma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44" t="s">
        <v>70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1" x14ac:dyDescent="0.2">
      <c r="A47" s="53" t="s">
        <v>64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13462</v>
      </c>
      <c r="K47" s="2">
        <v>7480.6990069999993</v>
      </c>
    </row>
    <row r="48" spans="1:11" x14ac:dyDescent="0.2">
      <c r="A48" s="53" t="s">
        <v>65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64</v>
      </c>
      <c r="K48" s="2">
        <v>53.128762000000002</v>
      </c>
    </row>
    <row r="49" spans="1:11" s="19" customFormat="1" x14ac:dyDescent="0.2">
      <c r="A49" s="53" t="s">
        <v>71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669</v>
      </c>
      <c r="K49" s="2">
        <v>455.13726400000002</v>
      </c>
    </row>
    <row r="50" spans="1:11" s="19" customFormat="1" x14ac:dyDescent="0.2">
      <c r="A50" s="53" t="s">
        <v>72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1748</v>
      </c>
      <c r="K50" s="54">
        <v>1173.6202929999999</v>
      </c>
    </row>
    <row r="51" spans="1:11" x14ac:dyDescent="0.2">
      <c r="A51" s="53" t="s">
        <v>47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28</v>
      </c>
      <c r="K51" s="2">
        <v>28.753022000000001</v>
      </c>
    </row>
    <row r="52" spans="1:11" x14ac:dyDescent="0.2">
      <c r="A52" s="4" t="s">
        <v>73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2474</v>
      </c>
      <c r="K52" s="46">
        <v>2515.682053</v>
      </c>
    </row>
    <row r="53" spans="1:11" ht="15" x14ac:dyDescent="0.25">
      <c r="A53" s="3" t="s">
        <v>74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f>+SUM(J47:J52)</f>
        <v>18445</v>
      </c>
      <c r="K53" s="17">
        <v>11707</v>
      </c>
    </row>
    <row r="54" spans="1:11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s="3" customFormat="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3" customFormat="1" ht="15.75" thickBot="1" x14ac:dyDescent="0.3">
      <c r="A56" s="51" t="s">
        <v>75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f>+J34+J44+J53</f>
        <v>373416</v>
      </c>
      <c r="K56" s="52">
        <v>363550</v>
      </c>
    </row>
    <row r="57" spans="1:11" s="3" customFormat="1" ht="15" x14ac:dyDescent="0.25">
      <c r="A57" s="24"/>
      <c r="K57" s="17"/>
    </row>
    <row r="58" spans="1:11" s="3" customFormat="1" ht="15" x14ac:dyDescent="0.25">
      <c r="A58" s="24"/>
      <c r="B58" s="77"/>
      <c r="C58" s="77"/>
      <c r="D58" s="77"/>
      <c r="E58" s="77"/>
      <c r="F58" s="77"/>
      <c r="G58" s="77"/>
      <c r="H58" s="77"/>
      <c r="I58" s="77"/>
      <c r="J58" s="77"/>
      <c r="K58" s="77"/>
    </row>
    <row r="59" spans="1:11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1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1:11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1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1" x14ac:dyDescent="0.2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5"/>
  <sheetViews>
    <sheetView showGridLines="0" zoomScaleNormal="100" workbookViewId="0">
      <pane xSplit="1" ySplit="7" topLeftCell="H37" activePane="bottomRight" state="frozen"/>
      <selection pane="topRight" activeCell="AM12" sqref="AM12"/>
      <selection pane="bottomLeft" activeCell="AM12" sqref="AM12"/>
      <selection pane="bottomRight" activeCell="L58" sqref="L58"/>
    </sheetView>
  </sheetViews>
  <sheetFormatPr defaultColWidth="9" defaultRowHeight="14.25" x14ac:dyDescent="0.2"/>
  <cols>
    <col min="1" max="1" width="66" style="18" customWidth="1"/>
    <col min="2" max="10" width="11.875" style="53" customWidth="1"/>
    <col min="11" max="11" width="11.875" style="54" customWidth="1"/>
    <col min="12" max="12" width="9" style="53"/>
    <col min="13" max="13" width="12" style="53" customWidth="1"/>
    <col min="14" max="16384" width="9" style="53"/>
  </cols>
  <sheetData>
    <row r="1" spans="1:12" s="78" customFormat="1" ht="18" x14ac:dyDescent="0.2">
      <c r="A1" s="88" t="str">
        <f>company</f>
        <v>Heimstaden AB</v>
      </c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12" s="78" customFormat="1" ht="18" x14ac:dyDescent="0.2">
      <c r="A2" s="91" t="str">
        <f>'Incomestatement-Y'!$A$2</f>
        <v>Q3 2025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78" customFormat="1" x14ac:dyDescent="0.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8" x14ac:dyDescent="0.2">
      <c r="A4" s="81" t="s">
        <v>6</v>
      </c>
    </row>
    <row r="5" spans="1:12" ht="15" x14ac:dyDescent="0.25">
      <c r="A5" s="63"/>
    </row>
    <row r="6" spans="1:12" ht="15" x14ac:dyDescent="0.25">
      <c r="A6" s="64" t="s">
        <v>8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3">
        <v>2021</v>
      </c>
      <c r="H6" s="83">
        <v>2022</v>
      </c>
      <c r="I6" s="83">
        <v>2023</v>
      </c>
      <c r="J6" s="83">
        <v>2024</v>
      </c>
      <c r="K6" s="83">
        <v>2025</v>
      </c>
    </row>
    <row r="7" spans="1:12" s="30" customFormat="1" ht="15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101"/>
    </row>
    <row r="8" spans="1:12" x14ac:dyDescent="0.2">
      <c r="A8" s="53" t="s">
        <v>28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10402.782753</v>
      </c>
      <c r="K8" s="54">
        <v>14674.013293</v>
      </c>
      <c r="L8" s="54"/>
    </row>
    <row r="9" spans="1:12" x14ac:dyDescent="0.2">
      <c r="A9" s="53" t="s">
        <v>77</v>
      </c>
      <c r="B9" s="54"/>
      <c r="F9" s="54"/>
      <c r="G9" s="54"/>
      <c r="H9" s="54"/>
      <c r="I9" s="54"/>
      <c r="J9" s="54"/>
    </row>
    <row r="10" spans="1:12" x14ac:dyDescent="0.2">
      <c r="A10" s="76" t="s">
        <v>78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-8553.6717809999991</v>
      </c>
      <c r="K10" s="54">
        <v>-7800.9400550000009</v>
      </c>
      <c r="L10" s="54"/>
    </row>
    <row r="11" spans="1:12" x14ac:dyDescent="0.2">
      <c r="A11" s="76" t="s">
        <v>79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614.59620199999995</v>
      </c>
      <c r="K11" s="54">
        <v>-8.708847999999989</v>
      </c>
      <c r="L11" s="54"/>
    </row>
    <row r="12" spans="1:12" x14ac:dyDescent="0.2">
      <c r="A12" s="76" t="s">
        <v>80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6316</v>
      </c>
      <c r="K12" s="54">
        <v>4855.5434770000002</v>
      </c>
      <c r="L12" s="54"/>
    </row>
    <row r="13" spans="1:12" s="30" customFormat="1" ht="15" x14ac:dyDescent="0.25">
      <c r="A13" s="97" t="s">
        <v>81</v>
      </c>
      <c r="B13" s="96">
        <v>-65.551872000000003</v>
      </c>
      <c r="C13" s="96">
        <v>5.4616720000000001</v>
      </c>
      <c r="D13" s="96">
        <v>-99.988</v>
      </c>
      <c r="E13" s="96">
        <v>-51.317999999999998</v>
      </c>
      <c r="F13" s="96">
        <v>-369.596</v>
      </c>
      <c r="G13" s="96">
        <v>-3230.7840000000001</v>
      </c>
      <c r="H13" s="96">
        <v>9217.2059999999983</v>
      </c>
      <c r="I13" s="96">
        <v>434.11965533899979</v>
      </c>
      <c r="J13" s="96">
        <v>1329.2594730000005</v>
      </c>
      <c r="K13" s="96">
        <v>-3839.2834599999996</v>
      </c>
      <c r="L13" s="35"/>
    </row>
    <row r="14" spans="1:12" x14ac:dyDescent="0.2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2" ht="15" x14ac:dyDescent="0.25">
      <c r="A15" s="98" t="s">
        <v>82</v>
      </c>
      <c r="B15" s="98">
        <f t="shared" ref="B15:K15" si="0">SUM(B8:B13)</f>
        <v>302.02192500000046</v>
      </c>
      <c r="C15" s="98">
        <f t="shared" si="0"/>
        <v>520.17525800000021</v>
      </c>
      <c r="D15" s="98">
        <f t="shared" si="0"/>
        <v>889.22299999999996</v>
      </c>
      <c r="E15" s="98">
        <f t="shared" si="0"/>
        <v>1241.4057120000002</v>
      </c>
      <c r="F15" s="98">
        <f t="shared" si="0"/>
        <v>2283.9749929999994</v>
      </c>
      <c r="G15" s="98">
        <f t="shared" si="0"/>
        <v>649.41399999999931</v>
      </c>
      <c r="H15" s="98">
        <f t="shared" si="0"/>
        <v>8797.150999999998</v>
      </c>
      <c r="I15" s="98">
        <f t="shared" si="0"/>
        <v>9030.1115283389991</v>
      </c>
      <c r="J15" s="98">
        <f t="shared" si="0"/>
        <v>10108.966646999999</v>
      </c>
      <c r="K15" s="98">
        <f t="shared" si="0"/>
        <v>7880.6244069999984</v>
      </c>
    </row>
    <row r="16" spans="1:12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</row>
    <row r="17" spans="1:11" ht="15" x14ac:dyDescent="0.2">
      <c r="A17" s="37" t="s">
        <v>83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30" customFormat="1" ht="15" x14ac:dyDescent="0.25">
      <c r="A18" s="53" t="s">
        <v>84</v>
      </c>
      <c r="B18" s="54">
        <v>-53.28</v>
      </c>
      <c r="C18" s="54">
        <v>-316.33545299999997</v>
      </c>
      <c r="D18" s="54">
        <v>348.471</v>
      </c>
      <c r="E18" s="54">
        <v>-61.536999999999999</v>
      </c>
      <c r="F18" s="54">
        <v>-292.80900000000003</v>
      </c>
      <c r="G18" s="54">
        <v>-487.91</v>
      </c>
      <c r="H18" s="54">
        <v>-785.12599999999998</v>
      </c>
      <c r="I18" s="54">
        <v>-216.27984599999999</v>
      </c>
      <c r="J18" s="54">
        <v>-493.53523200000001</v>
      </c>
      <c r="K18" s="54">
        <v>-282.96940067920298</v>
      </c>
    </row>
    <row r="19" spans="1:11" s="30" customFormat="1" ht="15" x14ac:dyDescent="0.25">
      <c r="A19" s="53" t="s">
        <v>85</v>
      </c>
      <c r="B19" s="54">
        <v>0</v>
      </c>
      <c r="C19" s="54">
        <v>0</v>
      </c>
      <c r="D19" s="54">
        <v>-883.04100000000005</v>
      </c>
      <c r="E19" s="54">
        <v>-113</v>
      </c>
      <c r="F19" s="54">
        <v>0</v>
      </c>
      <c r="G19" s="54"/>
      <c r="H19" s="54">
        <v>0</v>
      </c>
      <c r="I19" s="54">
        <v>0</v>
      </c>
      <c r="J19" s="54">
        <v>0</v>
      </c>
      <c r="K19" s="54">
        <v>0</v>
      </c>
    </row>
    <row r="20" spans="1:11" x14ac:dyDescent="0.2">
      <c r="A20" s="53" t="s">
        <v>86</v>
      </c>
      <c r="B20" s="54">
        <v>244.71100000000001</v>
      </c>
      <c r="C20" s="54">
        <v>617.60233100000005</v>
      </c>
      <c r="D20" s="54">
        <v>-489.42700000000002</v>
      </c>
      <c r="E20" s="54">
        <v>360.36099999999999</v>
      </c>
      <c r="F20" s="54">
        <v>-92.311000000000007</v>
      </c>
      <c r="G20" s="54">
        <v>3866.8920000000003</v>
      </c>
      <c r="H20" s="54">
        <v>-320.3760000000002</v>
      </c>
      <c r="I20" s="54">
        <v>-1417.326</v>
      </c>
      <c r="J20" s="54">
        <v>247.39486099999976</v>
      </c>
      <c r="K20" s="54">
        <v>-569.54524200000026</v>
      </c>
    </row>
    <row r="21" spans="1:11" s="95" customFormat="1" ht="15" x14ac:dyDescent="0.25">
      <c r="A21" s="98" t="s">
        <v>87</v>
      </c>
      <c r="B21" s="98">
        <f t="shared" ref="B21:J21" si="1">SUM(B18:B20,B15)</f>
        <v>493.4529250000005</v>
      </c>
      <c r="C21" s="98">
        <f t="shared" si="1"/>
        <v>821.44213600000035</v>
      </c>
      <c r="D21" s="98">
        <f t="shared" si="1"/>
        <v>-134.77400000000011</v>
      </c>
      <c r="E21" s="98">
        <f t="shared" si="1"/>
        <v>1427.2297120000003</v>
      </c>
      <c r="F21" s="98">
        <f t="shared" si="1"/>
        <v>1898.8549929999995</v>
      </c>
      <c r="G21" s="98">
        <f t="shared" si="1"/>
        <v>4028.3959999999997</v>
      </c>
      <c r="H21" s="98">
        <f t="shared" si="1"/>
        <v>7691.6489999999976</v>
      </c>
      <c r="I21" s="98">
        <f t="shared" si="1"/>
        <v>7396.5056823389987</v>
      </c>
      <c r="J21" s="98">
        <f t="shared" si="1"/>
        <v>9862.8262759999998</v>
      </c>
      <c r="K21" s="98">
        <f>SUM(K18:K20,K15)</f>
        <v>7028.109764320795</v>
      </c>
    </row>
    <row r="22" spans="1:11" ht="15" x14ac:dyDescent="0.25">
      <c r="A22" s="30"/>
      <c r="B22" s="35"/>
      <c r="C22" s="35"/>
      <c r="D22" s="35"/>
      <c r="E22" s="35"/>
      <c r="F22" s="75"/>
      <c r="G22" s="75"/>
      <c r="H22" s="75"/>
      <c r="I22" s="75"/>
      <c r="J22" s="75"/>
      <c r="K22" s="35"/>
    </row>
    <row r="23" spans="1:11" x14ac:dyDescent="0.2">
      <c r="A23" s="53" t="s">
        <v>88</v>
      </c>
      <c r="B23" s="54"/>
      <c r="C23" s="54"/>
      <c r="D23" s="54"/>
      <c r="E23" s="54"/>
      <c r="F23" s="65"/>
      <c r="G23" s="65"/>
      <c r="H23" s="54">
        <v>-2693</v>
      </c>
      <c r="I23" s="54">
        <v>-5722.28</v>
      </c>
      <c r="J23" s="54">
        <v>-6640</v>
      </c>
      <c r="K23" s="54">
        <v>-4662.5993760000001</v>
      </c>
    </row>
    <row r="24" spans="1:11" x14ac:dyDescent="0.2">
      <c r="A24" s="53" t="s">
        <v>89</v>
      </c>
      <c r="B24" s="54"/>
      <c r="C24" s="54"/>
      <c r="D24" s="54"/>
      <c r="E24" s="54"/>
      <c r="F24" s="65"/>
      <c r="G24" s="65"/>
      <c r="H24" s="54">
        <v>341</v>
      </c>
      <c r="I24" s="54">
        <v>384</v>
      </c>
      <c r="J24" s="54">
        <v>235</v>
      </c>
      <c r="K24" s="54">
        <v>72.955085999999994</v>
      </c>
    </row>
    <row r="25" spans="1:11" x14ac:dyDescent="0.2">
      <c r="A25" s="53" t="s">
        <v>90</v>
      </c>
      <c r="B25" s="54">
        <v>0</v>
      </c>
      <c r="C25" s="54">
        <v>-42.883000000000003</v>
      </c>
      <c r="D25" s="54">
        <v>-131.35300000000001</v>
      </c>
      <c r="E25" s="54">
        <v>-159.14599999999999</v>
      </c>
      <c r="F25" s="54">
        <v>-364.31799999999998</v>
      </c>
      <c r="G25" s="54">
        <v>-553.45600000000002</v>
      </c>
      <c r="H25" s="54">
        <v>-1001.091</v>
      </c>
      <c r="I25" s="54">
        <v>-939.60799999999995</v>
      </c>
      <c r="J25" s="54">
        <v>-514.13149199999998</v>
      </c>
      <c r="K25" s="54">
        <v>-720.17018900000005</v>
      </c>
    </row>
    <row r="26" spans="1:11" s="95" customFormat="1" ht="15" x14ac:dyDescent="0.25">
      <c r="A26" s="98" t="s">
        <v>91</v>
      </c>
      <c r="B26" s="98">
        <f t="shared" ref="B26:K26" si="2">SUM(B23:B25,B21)</f>
        <v>493.4529250000005</v>
      </c>
      <c r="C26" s="98">
        <f t="shared" si="2"/>
        <v>778.55913600000031</v>
      </c>
      <c r="D26" s="98">
        <f t="shared" si="2"/>
        <v>-266.12700000000012</v>
      </c>
      <c r="E26" s="98">
        <f t="shared" si="2"/>
        <v>1268.0837120000003</v>
      </c>
      <c r="F26" s="98">
        <f t="shared" si="2"/>
        <v>1534.5369929999995</v>
      </c>
      <c r="G26" s="98">
        <f t="shared" si="2"/>
        <v>3474.9399999999996</v>
      </c>
      <c r="H26" s="98">
        <f t="shared" si="2"/>
        <v>4338.5579999999973</v>
      </c>
      <c r="I26" s="98">
        <f t="shared" si="2"/>
        <v>1118.6176823389987</v>
      </c>
      <c r="J26" s="98">
        <f t="shared" si="2"/>
        <v>2943.6947839999993</v>
      </c>
      <c r="K26" s="98">
        <f t="shared" si="2"/>
        <v>1718.2952853207944</v>
      </c>
    </row>
    <row r="27" spans="1:1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</row>
    <row r="28" spans="1:11" ht="15" x14ac:dyDescent="0.2">
      <c r="A28" s="37" t="s">
        <v>92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53" t="s">
        <v>93</v>
      </c>
      <c r="B29" s="54">
        <v>-6881.4440000000004</v>
      </c>
      <c r="C29" s="54">
        <v>-22878.467632719199</v>
      </c>
      <c r="D29" s="54">
        <v>-13057.395</v>
      </c>
      <c r="E29" s="54">
        <v>-13597</v>
      </c>
      <c r="F29" s="54">
        <v>-15881.705000000002</v>
      </c>
      <c r="G29" s="54">
        <v>-100680.492</v>
      </c>
      <c r="H29" s="54">
        <v>-11292.451999999999</v>
      </c>
      <c r="I29" s="54">
        <v>-2172.6210000000001</v>
      </c>
      <c r="J29" s="54">
        <v>-538.31760299999996</v>
      </c>
      <c r="K29" s="54">
        <v>0</v>
      </c>
    </row>
    <row r="30" spans="1:11" x14ac:dyDescent="0.2">
      <c r="A30" s="96" t="s">
        <v>94</v>
      </c>
      <c r="B30" s="96">
        <v>279.10700000000003</v>
      </c>
      <c r="C30" s="96">
        <v>1146.4516159999998</v>
      </c>
      <c r="D30" s="96">
        <v>155.346</v>
      </c>
      <c r="E30" s="96">
        <v>14</v>
      </c>
      <c r="F30" s="96"/>
      <c r="G30" s="96">
        <v>1149.356</v>
      </c>
      <c r="H30" s="96">
        <v>663.55</v>
      </c>
      <c r="I30" s="96">
        <f>4113.969-I31</f>
        <v>2621.9690000000001</v>
      </c>
      <c r="J30" s="96">
        <v>8107.9662663968002</v>
      </c>
      <c r="K30" s="96">
        <v>11856.723890004045</v>
      </c>
    </row>
    <row r="31" spans="1:11" s="95" customFormat="1" x14ac:dyDescent="0.2">
      <c r="A31" s="96" t="s">
        <v>95</v>
      </c>
      <c r="B31" s="96"/>
      <c r="C31" s="96"/>
      <c r="D31" s="96"/>
      <c r="E31" s="96"/>
      <c r="F31" s="96"/>
      <c r="G31" s="96"/>
      <c r="H31" s="96"/>
      <c r="I31" s="96">
        <v>1492</v>
      </c>
      <c r="J31" s="96">
        <v>686.07823900000005</v>
      </c>
      <c r="K31" s="96">
        <v>0</v>
      </c>
    </row>
    <row r="32" spans="1:11" x14ac:dyDescent="0.2">
      <c r="A32" s="53" t="s">
        <v>96</v>
      </c>
      <c r="B32" s="54"/>
      <c r="C32" s="54"/>
      <c r="D32" s="54"/>
      <c r="E32" s="54"/>
      <c r="F32" s="54"/>
      <c r="G32" s="54">
        <v>-5511.2349999999997</v>
      </c>
      <c r="H32" s="54">
        <v>-9743.1990000000005</v>
      </c>
      <c r="I32" s="54">
        <v>-8431.6360000000004</v>
      </c>
      <c r="J32" s="54">
        <v>-5663</v>
      </c>
      <c r="K32" s="54">
        <v>-2789.5552710333409</v>
      </c>
    </row>
    <row r="33" spans="1:11" s="30" customFormat="1" ht="15" x14ac:dyDescent="0.25">
      <c r="A33" s="53" t="s">
        <v>97</v>
      </c>
      <c r="B33" s="54">
        <v>-100.127</v>
      </c>
      <c r="C33" s="54">
        <v>0</v>
      </c>
      <c r="D33" s="54">
        <v>-547.01</v>
      </c>
      <c r="E33" s="54">
        <v>-536.20899999999995</v>
      </c>
      <c r="F33" s="54">
        <v>-1024.9870000000001</v>
      </c>
      <c r="G33" s="54">
        <v>-508.06299999999999</v>
      </c>
      <c r="H33" s="54">
        <v>-670.53</v>
      </c>
      <c r="I33" s="54">
        <v>321.70400000000001</v>
      </c>
      <c r="J33" s="54">
        <v>0</v>
      </c>
      <c r="K33" s="54">
        <v>0</v>
      </c>
    </row>
    <row r="34" spans="1:11" s="30" customFormat="1" ht="15" x14ac:dyDescent="0.25">
      <c r="A34" s="53" t="s">
        <v>98</v>
      </c>
      <c r="B34" s="54"/>
      <c r="C34" s="54"/>
      <c r="D34" s="54"/>
      <c r="E34" s="54"/>
      <c r="F34" s="54"/>
      <c r="G34" s="54"/>
      <c r="H34" s="54">
        <v>-47.122999999999998</v>
      </c>
      <c r="I34" s="54">
        <v>-67.686000000000007</v>
      </c>
      <c r="J34" s="54">
        <v>-24</v>
      </c>
      <c r="K34" s="54">
        <v>-34.941496999999998</v>
      </c>
    </row>
    <row r="35" spans="1:11" s="30" customFormat="1" ht="15" x14ac:dyDescent="0.25">
      <c r="A35" s="53" t="s">
        <v>99</v>
      </c>
      <c r="B35" s="54"/>
      <c r="C35" s="54"/>
      <c r="D35" s="54"/>
      <c r="E35" s="54"/>
      <c r="F35" s="54">
        <v>-37</v>
      </c>
      <c r="G35" s="54"/>
      <c r="H35" s="54"/>
      <c r="I35" s="54">
        <v>-59.4</v>
      </c>
      <c r="J35" s="54">
        <v>-56</v>
      </c>
      <c r="K35" s="54">
        <v>-59.939132000000001</v>
      </c>
    </row>
    <row r="36" spans="1:11" s="30" customFormat="1" ht="15" x14ac:dyDescent="0.25">
      <c r="A36" s="53" t="s">
        <v>100</v>
      </c>
      <c r="B36" s="54"/>
      <c r="C36" s="54"/>
      <c r="D36" s="54"/>
      <c r="E36" s="54"/>
      <c r="F36" s="54"/>
      <c r="G36" s="54"/>
      <c r="H36" s="54">
        <v>-4474.3220000000001</v>
      </c>
      <c r="I36" s="54">
        <v>0</v>
      </c>
      <c r="J36" s="54">
        <v>0</v>
      </c>
      <c r="K36" s="54">
        <v>0</v>
      </c>
    </row>
    <row r="37" spans="1:11" s="30" customFormat="1" ht="15" x14ac:dyDescent="0.25">
      <c r="A37" s="53" t="s">
        <v>45</v>
      </c>
      <c r="B37" s="54"/>
      <c r="C37" s="54"/>
      <c r="D37" s="54"/>
      <c r="E37" s="54"/>
      <c r="F37" s="54"/>
      <c r="G37" s="54"/>
      <c r="H37" s="54">
        <v>-337.50599999999997</v>
      </c>
      <c r="I37" s="54">
        <v>807.08899999999994</v>
      </c>
      <c r="J37" s="54">
        <v>92</v>
      </c>
      <c r="K37" s="54">
        <v>42.408062999999999</v>
      </c>
    </row>
    <row r="38" spans="1:11" s="30" customFormat="1" ht="15" x14ac:dyDescent="0.25">
      <c r="A38" s="53" t="s">
        <v>101</v>
      </c>
      <c r="B38" s="54">
        <v>746.17944300000011</v>
      </c>
      <c r="C38" s="54">
        <v>-360.70533499999999</v>
      </c>
      <c r="D38" s="54">
        <v>-36.962999999999994</v>
      </c>
      <c r="E38" s="54">
        <v>-746.55799999999999</v>
      </c>
      <c r="F38" s="54">
        <v>-245.73000000000002</v>
      </c>
      <c r="G38" s="54">
        <v>-5817.5889999999999</v>
      </c>
      <c r="H38" s="54">
        <v>231.82900000000001</v>
      </c>
      <c r="I38" s="54">
        <v>-626.79200000000003</v>
      </c>
      <c r="J38" s="54">
        <v>153</v>
      </c>
      <c r="K38" s="54">
        <v>-0.3765729999999996</v>
      </c>
    </row>
    <row r="39" spans="1:11" s="99" customFormat="1" ht="15" x14ac:dyDescent="0.25">
      <c r="A39" s="98" t="s">
        <v>102</v>
      </c>
      <c r="B39" s="98">
        <f t="shared" ref="B39:K39" si="3">SUM(B29:B38)</f>
        <v>-5956.2845570000009</v>
      </c>
      <c r="C39" s="98">
        <f t="shared" si="3"/>
        <v>-22092.721351719199</v>
      </c>
      <c r="D39" s="98">
        <f t="shared" si="3"/>
        <v>-13486.022000000001</v>
      </c>
      <c r="E39" s="98">
        <f t="shared" si="3"/>
        <v>-14865.767</v>
      </c>
      <c r="F39" s="98">
        <f t="shared" si="3"/>
        <v>-17189.422000000002</v>
      </c>
      <c r="G39" s="98">
        <f t="shared" si="3"/>
        <v>-111368.02299999999</v>
      </c>
      <c r="H39" s="98">
        <f t="shared" si="3"/>
        <v>-25669.753000000001</v>
      </c>
      <c r="I39" s="98">
        <f t="shared" si="3"/>
        <v>-6115.3730000000005</v>
      </c>
      <c r="J39" s="98">
        <f t="shared" si="3"/>
        <v>2757.7269023968001</v>
      </c>
      <c r="K39" s="98">
        <f t="shared" si="3"/>
        <v>9014.3194799707053</v>
      </c>
    </row>
    <row r="40" spans="1:11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</row>
    <row r="41" spans="1:11" s="30" customFormat="1" ht="15" x14ac:dyDescent="0.25">
      <c r="A41" s="37" t="s">
        <v>103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x14ac:dyDescent="0.2">
      <c r="A42" s="53" t="s">
        <v>104</v>
      </c>
      <c r="B42" s="54">
        <v>4253.7169999999996</v>
      </c>
      <c r="C42" s="54">
        <v>16156.425948999997</v>
      </c>
      <c r="D42" s="54">
        <v>5198.3890000000001</v>
      </c>
      <c r="E42" s="54"/>
      <c r="F42" s="54">
        <v>16131.751</v>
      </c>
      <c r="G42" s="54">
        <v>85835.400999999998</v>
      </c>
      <c r="H42" s="54">
        <v>50572.921000000002</v>
      </c>
      <c r="I42" s="54">
        <v>35595.679582999997</v>
      </c>
      <c r="J42" s="54">
        <v>35392</v>
      </c>
      <c r="K42" s="54">
        <v>41802.414496417099</v>
      </c>
    </row>
    <row r="43" spans="1:11" x14ac:dyDescent="0.2">
      <c r="A43" s="53" t="s">
        <v>105</v>
      </c>
      <c r="B43" s="54"/>
      <c r="C43" s="54"/>
      <c r="D43" s="54"/>
      <c r="E43" s="54">
        <v>-59.277999999999999</v>
      </c>
      <c r="F43" s="54">
        <v>-12404.333000000001</v>
      </c>
      <c r="G43" s="54">
        <v>-17907</v>
      </c>
      <c r="H43" s="54">
        <v>-44339.188000000002</v>
      </c>
      <c r="I43" s="54">
        <v>-29609.957048999997</v>
      </c>
      <c r="J43" s="54">
        <v>-47693</v>
      </c>
      <c r="K43" s="54">
        <v>-50593.160188417096</v>
      </c>
    </row>
    <row r="44" spans="1:11" x14ac:dyDescent="0.2">
      <c r="A44" s="53" t="s">
        <v>106</v>
      </c>
      <c r="B44" s="54">
        <v>-103.25</v>
      </c>
      <c r="C44" s="54">
        <v>-100.35</v>
      </c>
      <c r="D44" s="54">
        <v>5737.4312</v>
      </c>
      <c r="E44" s="54"/>
      <c r="F44" s="54"/>
      <c r="G44" s="54">
        <v>-1000</v>
      </c>
      <c r="H44" s="54"/>
      <c r="I44" s="54">
        <v>-1500</v>
      </c>
      <c r="J44" s="54">
        <v>0</v>
      </c>
      <c r="K44" s="54">
        <v>0</v>
      </c>
    </row>
    <row r="45" spans="1:11" x14ac:dyDescent="0.2">
      <c r="A45" s="53" t="s">
        <v>107</v>
      </c>
      <c r="B45" s="54">
        <v>391.6</v>
      </c>
      <c r="C45" s="54">
        <v>-192.62757799999997</v>
      </c>
      <c r="D45" s="54">
        <v>-75.693115000000006</v>
      </c>
      <c r="E45" s="54">
        <v>-465.25299999999999</v>
      </c>
      <c r="F45" s="54">
        <v>-894.39300000000003</v>
      </c>
      <c r="G45" s="54">
        <v>-2107.1030000000001</v>
      </c>
      <c r="H45" s="54"/>
      <c r="I45" s="54">
        <v>-3476.9719999999998</v>
      </c>
      <c r="J45" s="54">
        <v>0</v>
      </c>
      <c r="K45" s="54">
        <v>0</v>
      </c>
    </row>
    <row r="46" spans="1:11" x14ac:dyDescent="0.2">
      <c r="A46" s="53" t="s">
        <v>108</v>
      </c>
      <c r="B46" s="54">
        <v>-116.855</v>
      </c>
      <c r="C46" s="54">
        <v>-46.875999999999998</v>
      </c>
      <c r="D46" s="54">
        <v>-46.874000000000002</v>
      </c>
      <c r="E46" s="54">
        <v>-46.875</v>
      </c>
      <c r="F46" s="54">
        <v>-46.875</v>
      </c>
      <c r="G46" s="54">
        <v>-82.031000000000006</v>
      </c>
      <c r="H46" s="54">
        <v>-117.187</v>
      </c>
      <c r="I46" s="54">
        <v>-117.187</v>
      </c>
      <c r="J46" s="54">
        <v>-59</v>
      </c>
      <c r="K46" s="54">
        <v>0</v>
      </c>
    </row>
    <row r="47" spans="1:11" x14ac:dyDescent="0.2">
      <c r="A47" s="53" t="s">
        <v>109</v>
      </c>
      <c r="B47" s="54"/>
      <c r="C47" s="54"/>
      <c r="D47" s="54"/>
      <c r="E47" s="54"/>
      <c r="F47" s="54"/>
      <c r="G47" s="54">
        <v>1125</v>
      </c>
      <c r="H47" s="54"/>
      <c r="I47" s="54"/>
      <c r="J47" s="54">
        <v>0</v>
      </c>
      <c r="K47" s="54">
        <v>0</v>
      </c>
    </row>
    <row r="48" spans="1:11" x14ac:dyDescent="0.2">
      <c r="A48" s="53" t="s">
        <v>110</v>
      </c>
      <c r="B48" s="54">
        <v>0</v>
      </c>
      <c r="C48" s="54">
        <v>8008.2690000000002</v>
      </c>
      <c r="D48" s="54">
        <v>6562.970163</v>
      </c>
      <c r="E48" s="54">
        <v>8643.973</v>
      </c>
      <c r="F48" s="54">
        <v>7610.3940000000002</v>
      </c>
      <c r="G48" s="54">
        <v>27491.147000000001</v>
      </c>
      <c r="H48" s="54">
        <v>14069.508442</v>
      </c>
      <c r="I48" s="54">
        <v>7045.4610000000002</v>
      </c>
      <c r="J48" s="54">
        <v>14</v>
      </c>
      <c r="K48" s="54">
        <v>0</v>
      </c>
    </row>
    <row r="49" spans="1:11" x14ac:dyDescent="0.2">
      <c r="A49" s="53" t="s">
        <v>111</v>
      </c>
      <c r="B49" s="54"/>
      <c r="C49" s="54"/>
      <c r="D49" s="54"/>
      <c r="E49" s="54">
        <v>11523.36</v>
      </c>
      <c r="F49" s="54">
        <v>6139.15</v>
      </c>
      <c r="G49" s="54">
        <v>23813.838</v>
      </c>
      <c r="H49" s="54"/>
      <c r="I49" s="54"/>
      <c r="J49" s="54">
        <v>5743</v>
      </c>
      <c r="K49" s="54">
        <v>0</v>
      </c>
    </row>
    <row r="50" spans="1:11" x14ac:dyDescent="0.2">
      <c r="A50" s="53" t="s">
        <v>112</v>
      </c>
      <c r="B50" s="54"/>
      <c r="C50" s="54"/>
      <c r="D50" s="54"/>
      <c r="E50" s="54"/>
      <c r="F50" s="54"/>
      <c r="G50" s="54"/>
      <c r="H50" s="54">
        <v>-7100.3590000000004</v>
      </c>
      <c r="I50" s="54">
        <v>-58.497</v>
      </c>
      <c r="J50" s="54">
        <v>-5759</v>
      </c>
      <c r="K50" s="54">
        <v>-985</v>
      </c>
    </row>
    <row r="51" spans="1:11" s="62" customFormat="1" x14ac:dyDescent="0.2">
      <c r="A51" s="53" t="s">
        <v>113</v>
      </c>
      <c r="B51" s="54"/>
      <c r="C51" s="54"/>
      <c r="D51" s="54"/>
      <c r="E51" s="54">
        <v>-100.39634</v>
      </c>
      <c r="F51" s="54">
        <v>-294.05399999999997</v>
      </c>
      <c r="G51" s="54">
        <v>-646.58900000000006</v>
      </c>
      <c r="H51" s="54">
        <v>-1288.7829999999999</v>
      </c>
      <c r="I51" s="54">
        <v>-1468.002</v>
      </c>
      <c r="J51" s="54">
        <v>-1345</v>
      </c>
      <c r="K51" s="54">
        <v>-741</v>
      </c>
    </row>
    <row r="52" spans="1:11" s="62" customFormat="1" x14ac:dyDescent="0.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>
        <v>-133.81190829150009</v>
      </c>
    </row>
    <row r="53" spans="1:11" s="62" customFormat="1" x14ac:dyDescent="0.2">
      <c r="A53" s="53" t="s">
        <v>114</v>
      </c>
      <c r="B53" s="54">
        <v>1864.1860000000001</v>
      </c>
      <c r="C53" s="54">
        <v>-2729.5575680000002</v>
      </c>
      <c r="D53" s="54">
        <v>-134.67500000000001</v>
      </c>
      <c r="E53" s="54">
        <v>-34.466025000000002</v>
      </c>
      <c r="F53" s="54">
        <v>-40.429000000000016</v>
      </c>
      <c r="G53" s="54">
        <v>-372.79180000000002</v>
      </c>
      <c r="H53" s="54">
        <v>-252.56399999999999</v>
      </c>
      <c r="I53" s="54">
        <v>-397.39400000000012</v>
      </c>
      <c r="J53" s="54">
        <v>147</v>
      </c>
      <c r="K53" s="54">
        <v>-54.629358000000003</v>
      </c>
    </row>
    <row r="54" spans="1:11" ht="15" x14ac:dyDescent="0.25">
      <c r="A54" s="30" t="s">
        <v>115</v>
      </c>
      <c r="B54" s="35">
        <f t="shared" ref="B54:H54" si="4">SUM(B42:B53)</f>
        <v>6289.398000000001</v>
      </c>
      <c r="C54" s="35">
        <f t="shared" si="4"/>
        <v>21095.283802999995</v>
      </c>
      <c r="D54" s="35">
        <f t="shared" si="4"/>
        <v>17241.548248000003</v>
      </c>
      <c r="E54" s="35">
        <f t="shared" si="4"/>
        <v>19461.064634999999</v>
      </c>
      <c r="F54" s="35">
        <f t="shared" si="4"/>
        <v>16201.210999999999</v>
      </c>
      <c r="G54" s="35">
        <f t="shared" si="4"/>
        <v>116149.87119999998</v>
      </c>
      <c r="H54" s="35">
        <f t="shared" si="4"/>
        <v>11544.348442</v>
      </c>
      <c r="I54" s="35">
        <f>SUM(I42:I53)</f>
        <v>6013.1315340000001</v>
      </c>
      <c r="J54" s="35">
        <f>SUM(J42:J53)</f>
        <v>-13560</v>
      </c>
      <c r="K54" s="35">
        <f>SUM(K42:K53)</f>
        <v>-10705.186958291497</v>
      </c>
    </row>
    <row r="55" spans="1:11" ht="15" x14ac:dyDescent="0.25">
      <c r="A55" s="53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5" x14ac:dyDescent="0.25">
      <c r="A56" s="39" t="s">
        <v>116</v>
      </c>
      <c r="B56" s="39">
        <v>826.56636799999796</v>
      </c>
      <c r="C56" s="39">
        <v>-218.8784127192049</v>
      </c>
      <c r="D56" s="39">
        <v>3489.3982480000004</v>
      </c>
      <c r="E56" s="57">
        <f>5862.802712</f>
        <v>5862.8027119999997</v>
      </c>
      <c r="F56" s="57">
        <v>546.32599299999833</v>
      </c>
      <c r="G56" s="57">
        <f>+G21+G39+G54</f>
        <v>8810.2441999999864</v>
      </c>
      <c r="H56" s="57">
        <v>-9786.8465579999993</v>
      </c>
      <c r="I56" s="57">
        <v>1016.3762163389995</v>
      </c>
      <c r="J56" s="57">
        <f>SUM(J54,J39,J26)</f>
        <v>-7858.5783136032005</v>
      </c>
      <c r="K56" s="57">
        <f>SUM(K54,K39,K26)</f>
        <v>27.427807000002758</v>
      </c>
    </row>
    <row r="57" spans="1:11" ht="15" x14ac:dyDescent="0.25">
      <c r="A57" s="40" t="s">
        <v>117</v>
      </c>
      <c r="B57" s="40">
        <v>782.95498699999996</v>
      </c>
      <c r="C57" s="40">
        <v>1610.9267909999999</v>
      </c>
      <c r="D57" s="40">
        <v>1393.1394069999999</v>
      </c>
      <c r="E57" s="58">
        <v>4775.4750000000004</v>
      </c>
      <c r="F57" s="58">
        <v>10686.752</v>
      </c>
      <c r="G57" s="58">
        <v>10906</v>
      </c>
      <c r="H57" s="58">
        <v>20487.537199999992</v>
      </c>
      <c r="I57" s="58">
        <v>11322.172926000003</v>
      </c>
      <c r="J57" s="58">
        <v>12491.944719338999</v>
      </c>
      <c r="K57" s="58">
        <v>4546</v>
      </c>
    </row>
    <row r="58" spans="1:11" ht="15" x14ac:dyDescent="0.25">
      <c r="A58" s="39" t="s">
        <v>118</v>
      </c>
      <c r="B58" s="39">
        <v>1.4054240000000002</v>
      </c>
      <c r="C58" s="39">
        <v>1.0911824000000028</v>
      </c>
      <c r="D58" s="39">
        <v>-107.063</v>
      </c>
      <c r="E58" s="57">
        <v>48.472999999999999</v>
      </c>
      <c r="F58" s="57">
        <v>-326.88900000000001</v>
      </c>
      <c r="G58" s="57">
        <v>1324.749</v>
      </c>
      <c r="H58" s="57">
        <v>621.60500000000002</v>
      </c>
      <c r="I58" s="57">
        <v>153.11699999999999</v>
      </c>
      <c r="J58" s="57">
        <v>-87</v>
      </c>
      <c r="K58" s="57">
        <v>-51.749623</v>
      </c>
    </row>
    <row r="59" spans="1:11" ht="15" x14ac:dyDescent="0.2">
      <c r="A59" s="41" t="s">
        <v>119</v>
      </c>
      <c r="B59" s="41">
        <v>1610.9267909999999</v>
      </c>
      <c r="C59" s="41">
        <v>1393.1394069999999</v>
      </c>
      <c r="D59" s="41">
        <v>4775.474655</v>
      </c>
      <c r="E59" s="59">
        <v>10686.750711999999</v>
      </c>
      <c r="F59" s="59">
        <v>10906.195</v>
      </c>
      <c r="G59" s="59">
        <v>20487.537199999992</v>
      </c>
      <c r="H59" s="59">
        <v>11322.172926000003</v>
      </c>
      <c r="I59" s="59">
        <v>12491.944719338999</v>
      </c>
      <c r="J59" s="59">
        <v>4546</v>
      </c>
      <c r="K59" s="59">
        <v>4523</v>
      </c>
    </row>
    <row r="60" spans="1:11" x14ac:dyDescent="0.2">
      <c r="E60" s="54"/>
      <c r="F60" s="54"/>
      <c r="G60" s="54"/>
      <c r="H60" s="54"/>
      <c r="I60" s="54"/>
      <c r="J60" s="54"/>
    </row>
    <row r="61" spans="1:11" x14ac:dyDescent="0.2">
      <c r="B61" s="54"/>
      <c r="C61" s="54"/>
      <c r="D61" s="54"/>
      <c r="E61" s="54"/>
      <c r="F61" s="54"/>
      <c r="G61" s="54"/>
      <c r="H61" s="54"/>
      <c r="I61" s="54"/>
      <c r="J61" s="54"/>
    </row>
    <row r="62" spans="1:11" x14ac:dyDescent="0.2">
      <c r="B62" s="54"/>
      <c r="C62" s="54"/>
      <c r="D62" s="54"/>
      <c r="E62" s="54"/>
      <c r="F62" s="54"/>
      <c r="G62" s="54"/>
      <c r="H62" s="54"/>
      <c r="I62" s="54"/>
      <c r="J62" s="54"/>
    </row>
    <row r="63" spans="1:11" x14ac:dyDescent="0.2">
      <c r="B63" s="54"/>
      <c r="C63" s="54"/>
      <c r="D63" s="54"/>
      <c r="E63" s="54"/>
      <c r="F63" s="54"/>
      <c r="G63" s="54"/>
      <c r="H63" s="54"/>
      <c r="I63" s="54"/>
      <c r="J63" s="54"/>
    </row>
    <row r="64" spans="1:11" x14ac:dyDescent="0.2">
      <c r="B64" s="54"/>
      <c r="C64" s="54"/>
      <c r="D64" s="54"/>
      <c r="E64" s="54"/>
      <c r="F64" s="54"/>
      <c r="G64" s="54"/>
      <c r="H64" s="54"/>
      <c r="I64" s="54"/>
      <c r="J64" s="54"/>
    </row>
    <row r="65" spans="2:10" x14ac:dyDescent="0.2">
      <c r="B65" s="54"/>
      <c r="C65" s="54"/>
      <c r="D65" s="54"/>
      <c r="E65" s="54"/>
      <c r="F65" s="54"/>
      <c r="G65" s="54"/>
      <c r="H65" s="54"/>
      <c r="I65" s="54"/>
      <c r="J65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48"/>
  <sheetViews>
    <sheetView showGridLines="0" zoomScale="85" zoomScaleNormal="85" workbookViewId="0">
      <pane xSplit="1" ySplit="6" topLeftCell="Y21" activePane="bottomRight" state="frozen"/>
      <selection pane="topRight" activeCell="AM12" sqref="AM12"/>
      <selection pane="bottomLeft" activeCell="AM12" sqref="AM12"/>
      <selection pane="bottomRight" activeCell="AN43" sqref="AN43"/>
    </sheetView>
  </sheetViews>
  <sheetFormatPr defaultColWidth="9" defaultRowHeight="14.25" x14ac:dyDescent="0.2"/>
  <cols>
    <col min="1" max="1" width="37.5" style="18" customWidth="1"/>
    <col min="2" max="16" width="12.25" style="53" customWidth="1"/>
    <col min="17" max="24" width="11" style="53" customWidth="1"/>
    <col min="25" max="25" width="11.125" style="53" customWidth="1"/>
    <col min="26" max="37" width="11" style="53" customWidth="1"/>
    <col min="38" max="40" width="11" style="54" customWidth="1"/>
    <col min="41" max="16384" width="9" style="53"/>
  </cols>
  <sheetData>
    <row r="1" spans="1:40" s="93" customFormat="1" ht="17.649999999999999" customHeight="1" x14ac:dyDescent="0.3">
      <c r="A1" s="88" t="str">
        <f>company</f>
        <v>Heimstaden AB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0"/>
      <c r="AM1" s="90"/>
      <c r="AN1" s="90"/>
    </row>
    <row r="2" spans="1:40" s="93" customFormat="1" ht="17.649999999999999" customHeight="1" x14ac:dyDescent="0.3">
      <c r="A2" s="91" t="str">
        <f>'Incomestatement-Y'!$A$2</f>
        <v>Q3 2025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0"/>
      <c r="AM2" s="90"/>
      <c r="AN2" s="90"/>
    </row>
    <row r="3" spans="1:40" s="78" customFormat="1" x14ac:dyDescent="0.2">
      <c r="A3" s="79"/>
      <c r="B3" s="80"/>
      <c r="C3" s="80"/>
      <c r="D3" s="80"/>
      <c r="E3" s="80"/>
      <c r="F3" s="80"/>
      <c r="G3" s="80"/>
      <c r="AL3" s="80"/>
      <c r="AM3" s="80"/>
      <c r="AN3" s="80"/>
    </row>
    <row r="4" spans="1:40" ht="18" x14ac:dyDescent="0.2">
      <c r="A4" s="81" t="s">
        <v>4</v>
      </c>
    </row>
    <row r="5" spans="1:40" ht="15" x14ac:dyDescent="0.25">
      <c r="A5" s="63"/>
    </row>
    <row r="6" spans="1:40" s="68" customFormat="1" ht="15" x14ac:dyDescent="0.25">
      <c r="A6" s="64" t="s">
        <v>8</v>
      </c>
      <c r="B6" s="66" t="s">
        <v>120</v>
      </c>
      <c r="C6" s="66" t="s">
        <v>121</v>
      </c>
      <c r="D6" s="66" t="s">
        <v>122</v>
      </c>
      <c r="E6" s="66" t="s">
        <v>123</v>
      </c>
      <c r="F6" s="66" t="s">
        <v>124</v>
      </c>
      <c r="G6" s="66" t="s">
        <v>125</v>
      </c>
      <c r="H6" s="66" t="s">
        <v>126</v>
      </c>
      <c r="I6" s="66" t="s">
        <v>127</v>
      </c>
      <c r="J6" s="66" t="s">
        <v>128</v>
      </c>
      <c r="K6" s="66" t="s">
        <v>129</v>
      </c>
      <c r="L6" s="67" t="s">
        <v>130</v>
      </c>
      <c r="M6" s="67" t="s">
        <v>131</v>
      </c>
      <c r="N6" s="66" t="s">
        <v>132</v>
      </c>
      <c r="O6" s="66" t="s">
        <v>133</v>
      </c>
      <c r="P6" s="66" t="s">
        <v>134</v>
      </c>
      <c r="Q6" s="66" t="s">
        <v>135</v>
      </c>
      <c r="R6" s="66" t="s">
        <v>136</v>
      </c>
      <c r="S6" s="66" t="s">
        <v>137</v>
      </c>
      <c r="T6" s="66" t="s">
        <v>138</v>
      </c>
      <c r="U6" s="66" t="s">
        <v>139</v>
      </c>
      <c r="V6" s="66" t="s">
        <v>140</v>
      </c>
      <c r="W6" s="66" t="s">
        <v>141</v>
      </c>
      <c r="X6" s="66" t="s">
        <v>142</v>
      </c>
      <c r="Y6" s="66" t="s">
        <v>143</v>
      </c>
      <c r="Z6" s="66" t="s">
        <v>144</v>
      </c>
      <c r="AA6" s="66" t="s">
        <v>145</v>
      </c>
      <c r="AB6" s="66" t="s">
        <v>146</v>
      </c>
      <c r="AC6" s="66" t="s">
        <v>147</v>
      </c>
      <c r="AD6" s="66" t="s">
        <v>148</v>
      </c>
      <c r="AE6" s="66" t="s">
        <v>149</v>
      </c>
      <c r="AF6" s="66" t="s">
        <v>150</v>
      </c>
      <c r="AG6" s="66" t="s">
        <v>151</v>
      </c>
      <c r="AH6" s="66" t="s">
        <v>152</v>
      </c>
      <c r="AI6" s="66" t="s">
        <v>153</v>
      </c>
      <c r="AJ6" s="66" t="s">
        <v>154</v>
      </c>
      <c r="AK6" s="66" t="s">
        <v>155</v>
      </c>
      <c r="AL6" s="102" t="s">
        <v>156</v>
      </c>
      <c r="AM6" s="102" t="s">
        <v>157</v>
      </c>
      <c r="AN6" s="102" t="s">
        <v>158</v>
      </c>
    </row>
    <row r="7" spans="1:40" x14ac:dyDescent="0.2">
      <c r="A7" s="18" t="s">
        <v>10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  <c r="AI7" s="31">
        <v>3942.5974289999995</v>
      </c>
      <c r="AJ7" s="31">
        <v>4017.239606000001</v>
      </c>
      <c r="AK7" s="31">
        <v>4083</v>
      </c>
      <c r="AL7" s="31">
        <v>4023.3872769999998</v>
      </c>
      <c r="AM7" s="31">
        <v>3959</v>
      </c>
      <c r="AN7" s="31">
        <v>3988.7417819999991</v>
      </c>
    </row>
    <row r="8" spans="1:40" x14ac:dyDescent="0.2">
      <c r="A8" s="18" t="s">
        <v>159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  <c r="AI8" s="31">
        <v>394.85277200000002</v>
      </c>
      <c r="AJ8" s="31">
        <v>340.08102000000008</v>
      </c>
      <c r="AK8" s="31">
        <v>471</v>
      </c>
      <c r="AL8" s="31">
        <v>582.12995699999999</v>
      </c>
      <c r="AM8" s="31">
        <v>472</v>
      </c>
      <c r="AN8" s="31">
        <v>433.24585900000011</v>
      </c>
    </row>
    <row r="9" spans="1:40" s="30" customFormat="1" ht="15" x14ac:dyDescent="0.25">
      <c r="A9" s="18" t="s">
        <v>12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  <c r="AI9" s="31">
        <v>-1522.9580999999998</v>
      </c>
      <c r="AJ9" s="31">
        <v>-1423.3080559999999</v>
      </c>
      <c r="AK9" s="31">
        <v>-1687</v>
      </c>
      <c r="AL9" s="31">
        <v>-1836.627279</v>
      </c>
      <c r="AM9" s="31">
        <v>-1501</v>
      </c>
      <c r="AN9" s="31">
        <v>-1417.168228</v>
      </c>
    </row>
    <row r="10" spans="1:40" ht="15" x14ac:dyDescent="0.25">
      <c r="A10" s="26" t="s">
        <v>13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  <c r="AI10" s="32">
        <v>2814.4921009999998</v>
      </c>
      <c r="AJ10" s="32">
        <v>2934.0125700000008</v>
      </c>
      <c r="AK10" s="32">
        <v>2867</v>
      </c>
      <c r="AL10" s="32">
        <v>2768.8899549999996</v>
      </c>
      <c r="AM10" s="32">
        <v>2930</v>
      </c>
      <c r="AN10" s="32">
        <v>3004.8194129999997</v>
      </c>
    </row>
    <row r="11" spans="1:40" ht="1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1:40" x14ac:dyDescent="0.2">
      <c r="A12" s="18" t="s">
        <v>14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  <c r="AI12" s="31">
        <v>-149.55928899999998</v>
      </c>
      <c r="AJ12" s="31">
        <v>-151.17070999999999</v>
      </c>
      <c r="AK12" s="31">
        <v>-169</v>
      </c>
      <c r="AL12" s="31">
        <v>-120.430736</v>
      </c>
      <c r="AM12" s="31">
        <v>-64</v>
      </c>
      <c r="AN12" s="31">
        <v>-108.26903300000001</v>
      </c>
    </row>
    <row r="13" spans="1:40" x14ac:dyDescent="0.2">
      <c r="A13" s="18" t="s">
        <v>15</v>
      </c>
      <c r="B13" s="31">
        <v>2.4720000000000013</v>
      </c>
      <c r="C13" s="31">
        <v>4.3649999999999984</v>
      </c>
      <c r="D13" s="31">
        <v>1.8859999999999992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-8.4952359999999967</v>
      </c>
      <c r="J13" s="31">
        <v>28.47</v>
      </c>
      <c r="K13" s="31">
        <v>7.9790939999999964</v>
      </c>
      <c r="L13" s="31">
        <v>3.4919060000000073</v>
      </c>
      <c r="M13" s="31">
        <v>-72.37700000000001</v>
      </c>
      <c r="N13" s="31">
        <v>0.14099999999999999</v>
      </c>
      <c r="O13" s="31">
        <v>21.038</v>
      </c>
      <c r="P13" s="31">
        <v>15.600449999999999</v>
      </c>
      <c r="Q13" s="31">
        <v>-56.340103999999997</v>
      </c>
      <c r="R13" s="31">
        <v>25.703517000000002</v>
      </c>
      <c r="S13" s="31">
        <v>-20.912869000000001</v>
      </c>
      <c r="T13" s="31">
        <v>3.7852999999994807E-2</v>
      </c>
      <c r="U13" s="31">
        <v>50.618203000000001</v>
      </c>
      <c r="V13" s="31">
        <v>-22.521000000000001</v>
      </c>
      <c r="W13" s="31">
        <v>-25.509000000000004</v>
      </c>
      <c r="X13" s="31">
        <v>-21.723937313894382</v>
      </c>
      <c r="Y13" s="31">
        <v>-2262.568068686106</v>
      </c>
      <c r="Z13" s="31">
        <v>113.40158199999999</v>
      </c>
      <c r="AA13" s="31">
        <v>-53.156342999999993</v>
      </c>
      <c r="AB13" s="31">
        <v>-60.953614000000016</v>
      </c>
      <c r="AC13" s="31">
        <v>3.7368410000000551</v>
      </c>
      <c r="AD13" s="31">
        <v>69.634484000000015</v>
      </c>
      <c r="AE13" s="31">
        <v>-45.494146999999998</v>
      </c>
      <c r="AF13" s="31">
        <v>-39.824330000000003</v>
      </c>
      <c r="AG13" s="31">
        <v>-149.87812299999996</v>
      </c>
      <c r="AH13" s="31">
        <v>-103.252979</v>
      </c>
      <c r="AI13" s="31">
        <v>-92.256855000000002</v>
      </c>
      <c r="AJ13" s="31">
        <v>-93.497097999999994</v>
      </c>
      <c r="AK13" s="31">
        <v>-204</v>
      </c>
      <c r="AL13" s="31">
        <v>-97.298939000000004</v>
      </c>
      <c r="AM13" s="31">
        <v>-113</v>
      </c>
      <c r="AN13" s="31">
        <v>-107.021725</v>
      </c>
    </row>
    <row r="14" spans="1:40" ht="28.5" x14ac:dyDescent="0.2">
      <c r="A14" s="18" t="s">
        <v>16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>
        <v>13.761628999999999</v>
      </c>
      <c r="AA14" s="31">
        <v>-16.470562000000001</v>
      </c>
      <c r="AB14" s="31">
        <v>-7.2433979999999991</v>
      </c>
      <c r="AC14" s="31">
        <v>19.417511999999999</v>
      </c>
      <c r="AD14" s="31">
        <v>3.5658650000000001</v>
      </c>
      <c r="AE14" s="31">
        <v>16.417632000000001</v>
      </c>
      <c r="AF14" s="31">
        <v>34.044013</v>
      </c>
      <c r="AG14" s="31">
        <v>180.498122661</v>
      </c>
      <c r="AH14" s="31">
        <v>206.222509</v>
      </c>
      <c r="AI14" s="31">
        <v>642.51875399999994</v>
      </c>
      <c r="AJ14" s="31">
        <v>473.62967100000003</v>
      </c>
      <c r="AK14" s="31">
        <v>365</v>
      </c>
      <c r="AL14" s="31">
        <v>421.08486299999998</v>
      </c>
      <c r="AM14" s="31">
        <v>463</v>
      </c>
      <c r="AN14" s="31">
        <v>640.574524</v>
      </c>
    </row>
    <row r="15" spans="1:40" ht="30" x14ac:dyDescent="0.25">
      <c r="A15" s="27" t="s">
        <v>17</v>
      </c>
      <c r="B15" s="33">
        <f t="shared" ref="B15:AC15" si="0">+SUM(B10:B13)</f>
        <v>74.486999999999995</v>
      </c>
      <c r="C15" s="33">
        <f t="shared" si="0"/>
        <v>113.574</v>
      </c>
      <c r="D15" s="33">
        <f t="shared" si="0"/>
        <v>142.26899999999998</v>
      </c>
      <c r="E15" s="33">
        <f t="shared" si="0"/>
        <v>163.494</v>
      </c>
      <c r="F15" s="33">
        <f t="shared" si="0"/>
        <v>177.34100000000001</v>
      </c>
      <c r="G15" s="33">
        <f t="shared" si="0"/>
        <v>245</v>
      </c>
      <c r="H15" s="33">
        <f t="shared" si="0"/>
        <v>264</v>
      </c>
      <c r="I15" s="33">
        <f t="shared" si="0"/>
        <v>275.94171899999998</v>
      </c>
      <c r="J15" s="33">
        <f t="shared" si="0"/>
        <v>325.61300000000006</v>
      </c>
      <c r="K15" s="33">
        <f t="shared" si="0"/>
        <v>469.0076840000001</v>
      </c>
      <c r="L15" s="33">
        <f t="shared" si="0"/>
        <v>500.73780899999974</v>
      </c>
      <c r="M15" s="33">
        <f t="shared" si="0"/>
        <v>376.05450700000046</v>
      </c>
      <c r="N15" s="33">
        <f t="shared" si="0"/>
        <v>492.04399999999998</v>
      </c>
      <c r="O15" s="33">
        <f t="shared" si="0"/>
        <v>660.94552500000009</v>
      </c>
      <c r="P15" s="33">
        <f t="shared" si="0"/>
        <v>767.1130109999998</v>
      </c>
      <c r="Q15" s="33">
        <f t="shared" si="0"/>
        <v>613.35242900000003</v>
      </c>
      <c r="R15" s="33">
        <f t="shared" si="0"/>
        <v>817.629953</v>
      </c>
      <c r="S15" s="33">
        <f t="shared" si="0"/>
        <v>1004.7511970000003</v>
      </c>
      <c r="T15" s="33">
        <f t="shared" si="0"/>
        <v>975.16999599999963</v>
      </c>
      <c r="U15" s="33">
        <f t="shared" si="0"/>
        <v>895.76432600000032</v>
      </c>
      <c r="V15" s="33">
        <f t="shared" si="0"/>
        <v>1136.7177650000001</v>
      </c>
      <c r="W15" s="33">
        <f t="shared" si="0"/>
        <v>1233.7962349999998</v>
      </c>
      <c r="X15" s="33">
        <f t="shared" si="0"/>
        <v>1415.9296570000008</v>
      </c>
      <c r="Y15" s="33">
        <f t="shared" si="0"/>
        <v>-960.8337130000009</v>
      </c>
      <c r="Z15" s="33">
        <f t="shared" si="0"/>
        <v>1926.877448</v>
      </c>
      <c r="AA15" s="33">
        <f t="shared" si="0"/>
        <v>1894.3087150000006</v>
      </c>
      <c r="AB15" s="33">
        <f t="shared" si="0"/>
        <v>2029.8706099999999</v>
      </c>
      <c r="AC15" s="33">
        <f t="shared" si="0"/>
        <v>1925.0470610000009</v>
      </c>
      <c r="AD15" s="33">
        <v>2327.8025809999999</v>
      </c>
      <c r="AE15" s="33">
        <v>2424.243469</v>
      </c>
      <c r="AF15" s="33">
        <v>2532.6274620000004</v>
      </c>
      <c r="AG15" s="33">
        <v>2385.4057086609982</v>
      </c>
      <c r="AH15" s="33">
        <v>2523.9970940000007</v>
      </c>
      <c r="AI15" s="33">
        <v>3215.908578482462</v>
      </c>
      <c r="AJ15" s="33">
        <v>3163.7047883827413</v>
      </c>
      <c r="AK15" s="33">
        <v>2860</v>
      </c>
      <c r="AL15" s="33">
        <v>2972.2451430000001</v>
      </c>
      <c r="AM15" s="33">
        <v>3216</v>
      </c>
      <c r="AN15" s="33">
        <v>3430.1031789999997</v>
      </c>
    </row>
    <row r="16" spans="1:40" ht="18.75" customHeight="1" x14ac:dyDescent="0.25">
      <c r="A16" s="2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s="30" customFormat="1" ht="29.25" x14ac:dyDescent="0.25">
      <c r="A17" s="18" t="s">
        <v>18</v>
      </c>
      <c r="B17" s="31">
        <v>138.982</v>
      </c>
      <c r="C17" s="31">
        <v>231.066</v>
      </c>
      <c r="D17" s="31">
        <v>1351.44</v>
      </c>
      <c r="E17" s="31">
        <v>594.35499999999979</v>
      </c>
      <c r="F17" s="31">
        <v>462.86700000000002</v>
      </c>
      <c r="G17" s="31">
        <v>465</v>
      </c>
      <c r="H17" s="31">
        <v>485</v>
      </c>
      <c r="I17" s="31">
        <v>788.24529800000005</v>
      </c>
      <c r="J17" s="31">
        <v>816.80200000000002</v>
      </c>
      <c r="K17" s="31">
        <v>788.01899999999989</v>
      </c>
      <c r="L17" s="31">
        <v>574.58900000000006</v>
      </c>
      <c r="M17" s="31">
        <v>565.07200000000012</v>
      </c>
      <c r="N17" s="31">
        <v>1760.8440000000001</v>
      </c>
      <c r="O17" s="31">
        <v>1454.8557229999997</v>
      </c>
      <c r="P17" s="31">
        <v>1683.8875690000004</v>
      </c>
      <c r="Q17" s="31">
        <v>1617.0554250000005</v>
      </c>
      <c r="R17" s="31">
        <v>1913.8105029999999</v>
      </c>
      <c r="S17" s="31">
        <v>1595.3950280000001</v>
      </c>
      <c r="T17" s="31">
        <v>2536.1698700000006</v>
      </c>
      <c r="U17" s="31">
        <v>2119.6227549999994</v>
      </c>
      <c r="V17" s="31">
        <v>4428</v>
      </c>
      <c r="W17" s="31">
        <v>4604.2289999999994</v>
      </c>
      <c r="X17" s="31">
        <v>5633.2372649999998</v>
      </c>
      <c r="Y17" s="31">
        <v>7237.713403546375</v>
      </c>
      <c r="Z17" s="31">
        <v>9290.9102629381487</v>
      </c>
      <c r="AA17" s="31">
        <v>4321.55427070733</v>
      </c>
      <c r="AB17" s="31">
        <v>-6351.1684558102806</v>
      </c>
      <c r="AC17" s="31">
        <v>-11493.488158337501</v>
      </c>
      <c r="AD17" s="31">
        <v>-13477.240897927</v>
      </c>
      <c r="AE17" s="31">
        <v>-7335.1484000730197</v>
      </c>
      <c r="AF17" s="31">
        <v>-4945.9227529999807</v>
      </c>
      <c r="AG17" s="31">
        <v>-5322.7253859999983</v>
      </c>
      <c r="AH17" s="31">
        <v>2487.6280149999998</v>
      </c>
      <c r="AI17" s="31">
        <v>1257.630388</v>
      </c>
      <c r="AJ17" s="31">
        <v>2599.6121680000006</v>
      </c>
      <c r="AK17" s="31">
        <v>2209</v>
      </c>
      <c r="AL17" s="31">
        <v>3171.4621000000002</v>
      </c>
      <c r="AM17" s="31">
        <v>3838</v>
      </c>
      <c r="AN17" s="31">
        <v>791.95818899999995</v>
      </c>
    </row>
    <row r="18" spans="1:40" ht="15" x14ac:dyDescent="0.25">
      <c r="A18" s="18" t="s">
        <v>19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1">
        <v>-2.1302555463756323</v>
      </c>
      <c r="Z18" s="31">
        <v>-13.162718938148499</v>
      </c>
      <c r="AA18" s="31">
        <v>-6.0784127073298695</v>
      </c>
      <c r="AB18" s="31">
        <v>-16.257958189724683</v>
      </c>
      <c r="AC18" s="31">
        <v>437.3271381614183</v>
      </c>
      <c r="AD18" s="31">
        <v>19.760385926983119</v>
      </c>
      <c r="AE18" s="31">
        <v>-5.4910449269831183</v>
      </c>
      <c r="AF18" s="31">
        <v>18.067134999999997</v>
      </c>
      <c r="AG18" s="31">
        <v>-7.520590999999996</v>
      </c>
      <c r="AH18" s="31">
        <v>-357.04541999999998</v>
      </c>
      <c r="AI18" s="31">
        <v>-382.79990500000002</v>
      </c>
      <c r="AJ18" s="31">
        <v>18.845551999999998</v>
      </c>
      <c r="AK18" s="31">
        <v>14</v>
      </c>
      <c r="AL18" s="31">
        <v>2.3146360000000001</v>
      </c>
      <c r="AM18" s="31">
        <v>-10</v>
      </c>
      <c r="AN18" s="31">
        <v>1.1447219999999998</v>
      </c>
    </row>
    <row r="19" spans="1:40" ht="15" x14ac:dyDescent="0.25">
      <c r="A19" s="26" t="s">
        <v>20</v>
      </c>
      <c r="B19" s="33">
        <f t="shared" ref="B19:AC19" si="1">+SUM(B15:B18)</f>
        <v>213.46899999999999</v>
      </c>
      <c r="C19" s="33">
        <f t="shared" si="1"/>
        <v>344.64</v>
      </c>
      <c r="D19" s="33">
        <f t="shared" si="1"/>
        <v>1493.7090000000001</v>
      </c>
      <c r="E19" s="33">
        <f t="shared" si="1"/>
        <v>757.84899999999982</v>
      </c>
      <c r="F19" s="33">
        <f t="shared" si="1"/>
        <v>640.20800000000008</v>
      </c>
      <c r="G19" s="33">
        <f t="shared" si="1"/>
        <v>710</v>
      </c>
      <c r="H19" s="33">
        <f t="shared" si="1"/>
        <v>749</v>
      </c>
      <c r="I19" s="33">
        <f t="shared" si="1"/>
        <v>1064.187017</v>
      </c>
      <c r="J19" s="33">
        <f t="shared" si="1"/>
        <v>1142.415</v>
      </c>
      <c r="K19" s="33">
        <f t="shared" si="1"/>
        <v>1257.0266839999999</v>
      </c>
      <c r="L19" s="33">
        <f t="shared" si="1"/>
        <v>1075.3268089999997</v>
      </c>
      <c r="M19" s="33">
        <f t="shared" si="1"/>
        <v>941.12650700000063</v>
      </c>
      <c r="N19" s="33">
        <f t="shared" si="1"/>
        <v>2252.8879999999999</v>
      </c>
      <c r="O19" s="33">
        <f t="shared" si="1"/>
        <v>2115.8012479999998</v>
      </c>
      <c r="P19" s="33">
        <f t="shared" si="1"/>
        <v>2451.0005800000004</v>
      </c>
      <c r="Q19" s="33">
        <f t="shared" si="1"/>
        <v>2230.4078540000005</v>
      </c>
      <c r="R19" s="33">
        <f t="shared" si="1"/>
        <v>2731.4404559999998</v>
      </c>
      <c r="S19" s="33">
        <f t="shared" si="1"/>
        <v>2600.1462250000004</v>
      </c>
      <c r="T19" s="33">
        <f t="shared" si="1"/>
        <v>3511.3398660000003</v>
      </c>
      <c r="U19" s="33">
        <f t="shared" si="1"/>
        <v>3015.3870809999999</v>
      </c>
      <c r="V19" s="33">
        <f t="shared" si="1"/>
        <v>5564.7177650000003</v>
      </c>
      <c r="W19" s="33">
        <f t="shared" si="1"/>
        <v>5838.0252349999992</v>
      </c>
      <c r="X19" s="33">
        <f t="shared" si="1"/>
        <v>7049.1669220000003</v>
      </c>
      <c r="Y19" s="33">
        <f t="shared" si="1"/>
        <v>6274.7494349999988</v>
      </c>
      <c r="Z19" s="33">
        <f t="shared" si="1"/>
        <v>11204.624991999999</v>
      </c>
      <c r="AA19" s="33">
        <f t="shared" si="1"/>
        <v>6209.7845729999999</v>
      </c>
      <c r="AB19" s="33">
        <f t="shared" si="1"/>
        <v>-4337.5558040000051</v>
      </c>
      <c r="AC19" s="33">
        <f t="shared" si="1"/>
        <v>-9131.1139591760821</v>
      </c>
      <c r="AD19" s="33">
        <v>-11126.112066</v>
      </c>
      <c r="AE19" s="33">
        <v>-4899.978344000001</v>
      </c>
      <c r="AF19" s="33">
        <v>-2415.2116529999985</v>
      </c>
      <c r="AG19" s="33">
        <v>-2944.8402683390013</v>
      </c>
      <c r="AH19" s="33">
        <v>4654.5796890000001</v>
      </c>
      <c r="AI19" s="33">
        <v>4090.7390614824617</v>
      </c>
      <c r="AJ19" s="33">
        <v>5782.1625083827412</v>
      </c>
      <c r="AK19" s="33">
        <v>5082</v>
      </c>
      <c r="AL19" s="33">
        <v>6146.0218790000008</v>
      </c>
      <c r="AM19" s="33">
        <v>7044</v>
      </c>
      <c r="AN19" s="33">
        <v>4223.2060899999997</v>
      </c>
    </row>
    <row r="20" spans="1:40" ht="15" x14ac:dyDescent="0.25">
      <c r="A20" s="27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ht="28.5" x14ac:dyDescent="0.2">
      <c r="A21" s="18" t="s">
        <v>21</v>
      </c>
      <c r="B21" s="31">
        <v>34.637999999999998</v>
      </c>
      <c r="C21" s="31">
        <v>19.07</v>
      </c>
      <c r="D21" s="31">
        <v>14.356999999999999</v>
      </c>
      <c r="E21" s="31">
        <v>-1.0619999999999976</v>
      </c>
      <c r="F21" s="31">
        <v>-1.4450000000000001</v>
      </c>
      <c r="G21" s="31">
        <v>0</v>
      </c>
      <c r="H21" s="31">
        <v>-2</v>
      </c>
      <c r="I21" s="31">
        <v>16.175003999999998</v>
      </c>
      <c r="J21" s="31">
        <v>0.75900000000000001</v>
      </c>
      <c r="K21" s="31">
        <v>2.1135030000000001</v>
      </c>
      <c r="L21" s="31">
        <v>0.23449700000000007</v>
      </c>
      <c r="M21" s="31">
        <v>17.141999999999999</v>
      </c>
      <c r="N21" s="31">
        <v>1.1240000000000001</v>
      </c>
      <c r="O21" s="31">
        <v>16.684000000000001</v>
      </c>
      <c r="P21" s="31">
        <v>-6.6544539999999994</v>
      </c>
      <c r="Q21" s="31">
        <v>184.443388</v>
      </c>
      <c r="R21" s="31">
        <v>-3.1653099999999998</v>
      </c>
      <c r="S21" s="31">
        <v>-1.3695010000000005</v>
      </c>
      <c r="T21" s="31">
        <v>-17.990062999999999</v>
      </c>
      <c r="U21" s="31">
        <v>78.109322000000006</v>
      </c>
      <c r="V21" s="31">
        <v>-3</v>
      </c>
      <c r="W21" s="31">
        <v>0.91199999999999992</v>
      </c>
      <c r="X21" s="31">
        <v>1.283372</v>
      </c>
      <c r="Y21" s="31">
        <v>326.949703</v>
      </c>
      <c r="Z21" s="31">
        <v>26.562422999999999</v>
      </c>
      <c r="AA21" s="31">
        <v>-196.98874267550946</v>
      </c>
      <c r="AB21" s="31">
        <v>1553.1693201211294</v>
      </c>
      <c r="AC21" s="31">
        <v>-973.39879939274999</v>
      </c>
      <c r="AD21" s="31">
        <v>-447.62859200000003</v>
      </c>
      <c r="AE21" s="31">
        <v>112.95654200000001</v>
      </c>
      <c r="AF21" s="31">
        <v>-1195.093155</v>
      </c>
      <c r="AG21" s="31">
        <v>666.01079800000014</v>
      </c>
      <c r="AH21" s="31">
        <v>197.41064900000001</v>
      </c>
      <c r="AI21" s="31">
        <v>-74.356199000000004</v>
      </c>
      <c r="AJ21" s="31">
        <v>-147.745034</v>
      </c>
      <c r="AK21" s="31">
        <v>-20</v>
      </c>
      <c r="AL21" s="31">
        <v>9.7890700000000006</v>
      </c>
      <c r="AM21" s="31">
        <v>-28</v>
      </c>
      <c r="AN21" s="31">
        <v>-36.359894999999995</v>
      </c>
    </row>
    <row r="22" spans="1:40" x14ac:dyDescent="0.2">
      <c r="A22" s="18" t="s">
        <v>22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>
        <v>-1058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54">
        <v>0</v>
      </c>
      <c r="AN22" s="54">
        <v>0</v>
      </c>
    </row>
    <row r="23" spans="1:40" x14ac:dyDescent="0.2">
      <c r="A23" s="18" t="s">
        <v>23</v>
      </c>
      <c r="B23" s="31">
        <v>9.3490000000000002</v>
      </c>
      <c r="C23" s="31">
        <v>9.3320000000000007</v>
      </c>
      <c r="D23" s="31">
        <v>9.6699999999999982</v>
      </c>
      <c r="E23" s="31">
        <v>-0.84099999999999753</v>
      </c>
      <c r="F23" s="31">
        <v>0</v>
      </c>
      <c r="G23" s="31">
        <v>0</v>
      </c>
      <c r="H23" s="31">
        <v>0</v>
      </c>
      <c r="I23" s="31">
        <v>4.8923589999999999</v>
      </c>
      <c r="J23" s="31">
        <v>3.9649999999999999</v>
      </c>
      <c r="K23" s="31">
        <v>7.1512070000000012</v>
      </c>
      <c r="L23" s="31">
        <v>16.592792999999997</v>
      </c>
      <c r="M23" s="31">
        <v>25.535999999999998</v>
      </c>
      <c r="N23" s="31">
        <v>5.258</v>
      </c>
      <c r="O23" s="31">
        <v>7.2329999999999997</v>
      </c>
      <c r="P23" s="31">
        <v>4.7044449999999998</v>
      </c>
      <c r="Q23" s="31">
        <v>40.079497000000003</v>
      </c>
      <c r="R23" s="31">
        <v>23.290451000000001</v>
      </c>
      <c r="S23" s="31">
        <v>27.840866000000002</v>
      </c>
      <c r="T23" s="31">
        <v>21.912000999999993</v>
      </c>
      <c r="U23" s="31">
        <v>26.426629000000005</v>
      </c>
      <c r="V23" s="31">
        <v>19.18</v>
      </c>
      <c r="W23" s="31">
        <v>13.351999999999997</v>
      </c>
      <c r="X23" s="31">
        <v>16.127036000000004</v>
      </c>
      <c r="Y23" s="31">
        <v>113.46988800000001</v>
      </c>
      <c r="Z23" s="31">
        <v>68.928989000000001</v>
      </c>
      <c r="AA23" s="31">
        <v>-0.63921999999999457</v>
      </c>
      <c r="AB23" s="31">
        <v>53.76333799999999</v>
      </c>
      <c r="AC23" s="31">
        <v>219.823734</v>
      </c>
      <c r="AD23" s="31">
        <v>61.430540000000001</v>
      </c>
      <c r="AE23" s="31">
        <v>48.742068999999994</v>
      </c>
      <c r="AF23" s="31">
        <v>96.733881999999994</v>
      </c>
      <c r="AG23" s="31">
        <v>176.79693800000004</v>
      </c>
      <c r="AH23" s="31">
        <v>96.810243999999997</v>
      </c>
      <c r="AI23" s="31">
        <v>43.206213000000005</v>
      </c>
      <c r="AJ23" s="31">
        <v>66.489909000000011</v>
      </c>
      <c r="AK23" s="31">
        <v>32</v>
      </c>
      <c r="AL23" s="31">
        <v>50.462618999999997</v>
      </c>
      <c r="AM23" s="31">
        <v>37</v>
      </c>
      <c r="AN23" s="31">
        <v>12.484958000000006</v>
      </c>
    </row>
    <row r="24" spans="1:40" ht="28.5" x14ac:dyDescent="0.2">
      <c r="A24" s="18" t="s">
        <v>24</v>
      </c>
      <c r="B24" s="31">
        <v>-35.578000000000003</v>
      </c>
      <c r="C24" s="31">
        <v>-37.280999999999992</v>
      </c>
      <c r="D24" s="31">
        <v>-38.260000000000005</v>
      </c>
      <c r="E24" s="31">
        <v>-74.431000000000012</v>
      </c>
      <c r="F24" s="31">
        <v>-57.101999999999997</v>
      </c>
      <c r="G24" s="31">
        <v>-76</v>
      </c>
      <c r="H24" s="31">
        <v>-83</v>
      </c>
      <c r="I24" s="31">
        <v>-162.47513599999994</v>
      </c>
      <c r="J24" s="31">
        <v>-145</v>
      </c>
      <c r="K24" s="31">
        <v>-200.39500000000001</v>
      </c>
      <c r="L24" s="31">
        <v>-206.95099999999999</v>
      </c>
      <c r="M24" s="31">
        <v>-253.94299999999998</v>
      </c>
      <c r="N24" s="31">
        <v>-241.76499999999999</v>
      </c>
      <c r="O24" s="31">
        <v>-320.17153299999995</v>
      </c>
      <c r="P24" s="31">
        <v>-351.11938600000008</v>
      </c>
      <c r="Q24" s="31">
        <v>-238.71418300000005</v>
      </c>
      <c r="R24" s="31">
        <v>-325.37249800000001</v>
      </c>
      <c r="S24" s="31">
        <v>-359.23899899999998</v>
      </c>
      <c r="T24" s="31">
        <v>-378.81873300000001</v>
      </c>
      <c r="U24" s="31">
        <v>-307.59663799999998</v>
      </c>
      <c r="V24" s="31">
        <v>-362.41800000000001</v>
      </c>
      <c r="W24" s="31">
        <v>-369.57399999999996</v>
      </c>
      <c r="X24" s="31">
        <v>-407.80328400000008</v>
      </c>
      <c r="Y24" s="31">
        <v>-585.66300499999988</v>
      </c>
      <c r="Z24" s="31">
        <v>-692.28587900000002</v>
      </c>
      <c r="AA24" s="31">
        <v>-665.3443749999999</v>
      </c>
      <c r="AB24" s="31">
        <v>-816.03719599999999</v>
      </c>
      <c r="AC24" s="31">
        <v>-1078.8574520000002</v>
      </c>
      <c r="AD24" s="31">
        <v>-1247.555222</v>
      </c>
      <c r="AE24" s="31">
        <v>-1421.7963749999999</v>
      </c>
      <c r="AF24" s="31">
        <v>-1561.268865</v>
      </c>
      <c r="AG24" s="31">
        <v>-1528.8122199999998</v>
      </c>
      <c r="AH24" s="31">
        <v>-1553.4190180000001</v>
      </c>
      <c r="AI24" s="31">
        <v>-1607.2475260000001</v>
      </c>
      <c r="AJ24" s="31">
        <v>-1680.4271189999995</v>
      </c>
      <c r="AK24" s="31">
        <v>-1713</v>
      </c>
      <c r="AL24" s="31">
        <v>-1676.1904139999999</v>
      </c>
      <c r="AM24" s="31">
        <v>-1616</v>
      </c>
      <c r="AN24" s="31">
        <v>-1663.1334950000005</v>
      </c>
    </row>
    <row r="25" spans="1:40" x14ac:dyDescent="0.2">
      <c r="A25" s="53" t="s">
        <v>25</v>
      </c>
      <c r="N25" s="65">
        <v>-63.453000000000003</v>
      </c>
      <c r="O25" s="65">
        <v>-197.983</v>
      </c>
      <c r="P25" s="65">
        <v>205.2</v>
      </c>
      <c r="Q25" s="54">
        <v>-76.80908500000001</v>
      </c>
      <c r="R25" s="54">
        <v>117.55524200000001</v>
      </c>
      <c r="S25" s="54">
        <v>117.015688</v>
      </c>
      <c r="T25" s="54">
        <v>-31.750518</v>
      </c>
      <c r="U25" s="54">
        <v>196.70089699999997</v>
      </c>
      <c r="V25" s="54">
        <v>-510.62200000000001</v>
      </c>
      <c r="W25" s="54">
        <v>230.315</v>
      </c>
      <c r="X25" s="54">
        <v>-83.060106999999959</v>
      </c>
      <c r="Y25" s="31">
        <v>300.16119799999996</v>
      </c>
      <c r="Z25" s="31">
        <v>-717.98841100000004</v>
      </c>
      <c r="AA25" s="31">
        <v>-2602.4792930000003</v>
      </c>
      <c r="AB25" s="31">
        <v>-1539.0181429999993</v>
      </c>
      <c r="AC25" s="31">
        <v>-2397.3749020000005</v>
      </c>
      <c r="AD25" s="31">
        <v>-692.45151299999998</v>
      </c>
      <c r="AE25" s="31">
        <v>-3677.700949</v>
      </c>
      <c r="AF25" s="31">
        <v>1500.2960349999998</v>
      </c>
      <c r="AG25" s="31">
        <v>3257.331741</v>
      </c>
      <c r="AH25" s="31">
        <v>-2574.7018929999999</v>
      </c>
      <c r="AI25" s="31">
        <v>917.84245099999998</v>
      </c>
      <c r="AJ25" s="31">
        <v>341.64564700000005</v>
      </c>
      <c r="AK25" s="31">
        <v>-723</v>
      </c>
      <c r="AL25" s="31">
        <v>4494.4799430000003</v>
      </c>
      <c r="AM25" s="31">
        <v>-2233</v>
      </c>
      <c r="AN25" s="31">
        <v>360.88892600000008</v>
      </c>
    </row>
    <row r="26" spans="1:40" ht="28.5" x14ac:dyDescent="0.2">
      <c r="A26" s="18" t="s">
        <v>26</v>
      </c>
      <c r="B26" s="31">
        <v>-9.1020000000000003</v>
      </c>
      <c r="C26" s="31">
        <v>-7.4190000000000005</v>
      </c>
      <c r="D26" s="31">
        <v>12.807</v>
      </c>
      <c r="E26" s="31">
        <v>39.966000000000001</v>
      </c>
      <c r="F26" s="31">
        <v>-0.45400000000000001</v>
      </c>
      <c r="G26" s="31">
        <v>4</v>
      </c>
      <c r="H26" s="31">
        <v>10</v>
      </c>
      <c r="I26" s="31">
        <v>10.565674999999999</v>
      </c>
      <c r="J26" s="31">
        <v>20</v>
      </c>
      <c r="K26" s="31">
        <v>-31.526371000000001</v>
      </c>
      <c r="L26" s="31">
        <v>41.574370999999999</v>
      </c>
      <c r="M26" s="31">
        <v>-19.186</v>
      </c>
      <c r="N26" s="31">
        <v>-312.57100000000003</v>
      </c>
      <c r="O26" s="31">
        <v>-43.753754000000015</v>
      </c>
      <c r="P26" s="31">
        <v>-74.102501999999959</v>
      </c>
      <c r="Q26" s="31">
        <v>323.74229000000003</v>
      </c>
      <c r="R26" s="31">
        <v>-128.58532400000001</v>
      </c>
      <c r="S26" s="31">
        <v>-225.11066899999997</v>
      </c>
      <c r="T26" s="31">
        <v>18.299140999999963</v>
      </c>
      <c r="U26" s="31">
        <v>157.16369400000002</v>
      </c>
      <c r="V26" s="31">
        <v>123.277</v>
      </c>
      <c r="W26" s="31">
        <v>142.07600000000002</v>
      </c>
      <c r="X26" s="31">
        <v>36.52682099999997</v>
      </c>
      <c r="Y26" s="31">
        <v>517.51593200000002</v>
      </c>
      <c r="Z26" s="31">
        <v>421.14734299999998</v>
      </c>
      <c r="AA26" s="31">
        <v>462.13747000000001</v>
      </c>
      <c r="AB26" s="31">
        <v>80.326072000000067</v>
      </c>
      <c r="AC26" s="31">
        <v>151.69093599999997</v>
      </c>
      <c r="AD26" s="31">
        <v>-448.288479</v>
      </c>
      <c r="AE26" s="31">
        <v>256.94450399999999</v>
      </c>
      <c r="AF26" s="31">
        <v>-18.559690999999987</v>
      </c>
      <c r="AG26" s="31">
        <v>-963.04729599999996</v>
      </c>
      <c r="AH26" s="31">
        <v>199.473904</v>
      </c>
      <c r="AI26" s="31">
        <v>-189.490173</v>
      </c>
      <c r="AJ26" s="31">
        <v>-992.71990400000004</v>
      </c>
      <c r="AK26" s="31">
        <v>368</v>
      </c>
      <c r="AL26" s="31">
        <v>153.47545400000001</v>
      </c>
      <c r="AM26" s="31">
        <v>-292</v>
      </c>
      <c r="AN26" s="31">
        <v>147.23837900000001</v>
      </c>
    </row>
    <row r="27" spans="1:40" x14ac:dyDescent="0.2">
      <c r="A27" s="18" t="s">
        <v>27</v>
      </c>
      <c r="B27" s="54">
        <v>0</v>
      </c>
      <c r="C27" s="54">
        <v>0</v>
      </c>
      <c r="D27" s="54">
        <v>-13.768000000000001</v>
      </c>
      <c r="E27" s="54">
        <v>-21.445</v>
      </c>
      <c r="F27" s="54">
        <v>-27.231000000000002</v>
      </c>
      <c r="G27" s="54">
        <v>-28</v>
      </c>
      <c r="H27" s="54">
        <v>-28</v>
      </c>
      <c r="I27" s="54">
        <v>-3.083991999999995</v>
      </c>
      <c r="J27" s="54">
        <v>0</v>
      </c>
      <c r="K27" s="54">
        <v>0</v>
      </c>
      <c r="L27" s="54">
        <v>-134.57900000000001</v>
      </c>
      <c r="M27" s="54">
        <v>185.041</v>
      </c>
      <c r="N27" s="54">
        <v>-21.029</v>
      </c>
      <c r="O27" s="54">
        <v>-44.662525000000002</v>
      </c>
      <c r="P27" s="54">
        <v>-29.337792</v>
      </c>
      <c r="Q27" s="54">
        <v>-113.75914799999998</v>
      </c>
      <c r="R27" s="54">
        <v>-45.585448999999997</v>
      </c>
      <c r="S27" s="54">
        <v>-64.612826999999996</v>
      </c>
      <c r="T27" s="54">
        <v>-56.427352000000013</v>
      </c>
      <c r="U27" s="54">
        <v>-56.667725999999988</v>
      </c>
      <c r="V27" s="54">
        <v>-81.295000000000002</v>
      </c>
      <c r="W27" s="54">
        <v>-175.01699999999997</v>
      </c>
      <c r="X27" s="54">
        <v>-245.33049200000005</v>
      </c>
      <c r="Y27" s="31">
        <v>449.69957199999999</v>
      </c>
      <c r="Z27" s="31">
        <v>219.72218700000002</v>
      </c>
      <c r="AA27" s="31">
        <v>-1875.5180043244907</v>
      </c>
      <c r="AB27" s="31">
        <v>-750.92728912112898</v>
      </c>
      <c r="AC27" s="31">
        <v>99.42234756885</v>
      </c>
      <c r="AD27" s="31">
        <v>642.85272299999986</v>
      </c>
      <c r="AE27" s="31">
        <v>-139.72598299999987</v>
      </c>
      <c r="AF27" s="31">
        <v>-28.841617999999983</v>
      </c>
      <c r="AG27" s="31">
        <v>-13.155142000000012</v>
      </c>
      <c r="AH27" s="31">
        <v>-21.053844000000002</v>
      </c>
      <c r="AI27" s="31">
        <v>-26.473724999999998</v>
      </c>
      <c r="AJ27" s="31">
        <v>-28.839410999999995</v>
      </c>
      <c r="AK27" s="31">
        <v>-116</v>
      </c>
      <c r="AL27" s="31">
        <v>-93.397255000000001</v>
      </c>
      <c r="AM27" s="31">
        <v>-3</v>
      </c>
      <c r="AN27" s="31">
        <v>-362.93967299999997</v>
      </c>
    </row>
    <row r="28" spans="1:40" ht="15" x14ac:dyDescent="0.25">
      <c r="A28" s="26" t="s">
        <v>28</v>
      </c>
      <c r="B28" s="32">
        <v>212.77600000000001</v>
      </c>
      <c r="C28" s="32">
        <v>328.34200000000004</v>
      </c>
      <c r="D28" s="32">
        <v>1478.5149999999999</v>
      </c>
      <c r="E28" s="32">
        <v>700.03599999999983</v>
      </c>
      <c r="F28" s="32">
        <v>553.97699999999998</v>
      </c>
      <c r="G28" s="32">
        <v>610</v>
      </c>
      <c r="H28" s="32">
        <v>646</v>
      </c>
      <c r="I28" s="32">
        <v>930.26092700000027</v>
      </c>
      <c r="J28" s="32">
        <v>1021.835</v>
      </c>
      <c r="K28" s="32">
        <v>1034.3700229999999</v>
      </c>
      <c r="L28" s="32">
        <v>792.63346999999953</v>
      </c>
      <c r="M28" s="32">
        <v>895.71650700000055</v>
      </c>
      <c r="N28" s="32">
        <v>1620.452</v>
      </c>
      <c r="O28" s="32">
        <v>1533.1474359999997</v>
      </c>
      <c r="P28" s="32">
        <v>2199.6908910000002</v>
      </c>
      <c r="Q28" s="32">
        <v>2349.3911360000006</v>
      </c>
      <c r="R28" s="32">
        <v>2369.5775679999997</v>
      </c>
      <c r="S28" s="32">
        <v>2094.670783</v>
      </c>
      <c r="T28" s="32">
        <v>3066.5643420000006</v>
      </c>
      <c r="U28" s="32">
        <v>3109.5232589999996</v>
      </c>
      <c r="V28" s="32">
        <v>4749.3890000000001</v>
      </c>
      <c r="W28" s="32">
        <v>5680.5399960000004</v>
      </c>
      <c r="X28" s="32">
        <v>6366.9102720000001</v>
      </c>
      <c r="Y28" s="32">
        <v>7396.8827229999988</v>
      </c>
      <c r="Z28" s="32">
        <v>10544.473273000001</v>
      </c>
      <c r="AA28" s="32">
        <v>1314.4818459999969</v>
      </c>
      <c r="AB28" s="32">
        <v>-5763.5230999999949</v>
      </c>
      <c r="AC28" s="32">
        <v>-13090.390583000004</v>
      </c>
      <c r="AD28" s="32">
        <v>-14315.752608999999</v>
      </c>
      <c r="AE28" s="32">
        <v>-9720.5585359999968</v>
      </c>
      <c r="AF28" s="32">
        <v>-3621.9450649999962</v>
      </c>
      <c r="AG28" s="32">
        <v>-1349.7154493390044</v>
      </c>
      <c r="AH28" s="32">
        <v>999.0997310000007</v>
      </c>
      <c r="AI28" s="32">
        <v>3154.2201024824617</v>
      </c>
      <c r="AJ28" s="32">
        <v>3340.5665963827419</v>
      </c>
      <c r="AK28" s="32">
        <v>2911</v>
      </c>
      <c r="AL28" s="32">
        <v>9084.6412960000016</v>
      </c>
      <c r="AM28" s="32">
        <v>2908</v>
      </c>
      <c r="AN28" s="32">
        <v>2681.3852899999997</v>
      </c>
    </row>
    <row r="29" spans="1:40" ht="15" x14ac:dyDescent="0.25">
      <c r="A29" s="26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x14ac:dyDescent="0.2">
      <c r="A30" s="16" t="s">
        <v>29</v>
      </c>
      <c r="B30" s="31">
        <v>-28.44</v>
      </c>
      <c r="C30" s="31">
        <v>-43.317000000000007</v>
      </c>
      <c r="D30" s="31">
        <v>-361.77499999999998</v>
      </c>
      <c r="E30" s="31">
        <v>-71.194999999999993</v>
      </c>
      <c r="F30" s="31">
        <v>-102.825</v>
      </c>
      <c r="G30" s="31">
        <v>-94</v>
      </c>
      <c r="H30" s="31">
        <v>-157</v>
      </c>
      <c r="I30" s="31">
        <v>-323.44609800000001</v>
      </c>
      <c r="J30" s="31">
        <v>-138.05199999999999</v>
      </c>
      <c r="K30" s="31">
        <v>-193.10589400000001</v>
      </c>
      <c r="L30" s="31">
        <v>-57.171106000000002</v>
      </c>
      <c r="M30" s="31">
        <v>-152.65700000000004</v>
      </c>
      <c r="N30" s="31">
        <v>-417.995</v>
      </c>
      <c r="O30" s="31">
        <v>-301.67405400000007</v>
      </c>
      <c r="P30" s="31">
        <v>-429.59816499999999</v>
      </c>
      <c r="Q30" s="31">
        <v>-552.82354699999985</v>
      </c>
      <c r="R30" s="31">
        <v>-704.82530500000007</v>
      </c>
      <c r="S30" s="31">
        <v>-347.82018399999993</v>
      </c>
      <c r="T30" s="31">
        <v>-703.20851800000003</v>
      </c>
      <c r="U30" s="31">
        <v>-531.13437699999997</v>
      </c>
      <c r="V30" s="31">
        <v>-1026.239</v>
      </c>
      <c r="W30" s="31">
        <v>-1106.201</v>
      </c>
      <c r="X30" s="31">
        <v>-1348.224297</v>
      </c>
      <c r="Y30" s="31">
        <v>-1710.476326</v>
      </c>
      <c r="Z30" s="31">
        <v>-2615.233256</v>
      </c>
      <c r="AA30" s="31">
        <v>-683.55933600000003</v>
      </c>
      <c r="AB30" s="31">
        <v>1082.3793070000002</v>
      </c>
      <c r="AC30" s="31">
        <v>3402.0572140000004</v>
      </c>
      <c r="AD30" s="31">
        <v>890.31619599999999</v>
      </c>
      <c r="AE30" s="31">
        <v>2563.1036300000001</v>
      </c>
      <c r="AF30" s="31">
        <v>1140.9201650000002</v>
      </c>
      <c r="AG30" s="31">
        <v>-886.52651697730016</v>
      </c>
      <c r="AH30" s="31">
        <v>-115.51789600000001</v>
      </c>
      <c r="AI30" s="31">
        <v>-1092.789503</v>
      </c>
      <c r="AJ30" s="31">
        <v>-918.98095499999988</v>
      </c>
      <c r="AK30" s="31">
        <v>-654.03705500000012</v>
      </c>
      <c r="AL30" s="31">
        <v>-2177.765249</v>
      </c>
      <c r="AM30" s="31">
        <v>-936</v>
      </c>
      <c r="AN30" s="31">
        <v>1103</v>
      </c>
    </row>
    <row r="31" spans="1:40" ht="15" x14ac:dyDescent="0.25">
      <c r="A31" s="30" t="s">
        <v>30</v>
      </c>
      <c r="B31" s="35">
        <v>184.33600000000001</v>
      </c>
      <c r="C31" s="35">
        <v>285.02499999999998</v>
      </c>
      <c r="D31" s="35">
        <v>1116.7400000000002</v>
      </c>
      <c r="E31" s="35">
        <v>628.84099999999989</v>
      </c>
      <c r="F31" s="35">
        <v>451.15199999999999</v>
      </c>
      <c r="G31" s="35">
        <v>516</v>
      </c>
      <c r="H31" s="35">
        <v>490</v>
      </c>
      <c r="I31" s="35">
        <v>606.81482900000015</v>
      </c>
      <c r="J31" s="35">
        <v>883.78300000000002</v>
      </c>
      <c r="K31" s="35">
        <v>841.26412899999991</v>
      </c>
      <c r="L31" s="35">
        <v>735.46236399999941</v>
      </c>
      <c r="M31" s="35">
        <v>743.05950700000062</v>
      </c>
      <c r="N31" s="35">
        <v>1202.4570000000001</v>
      </c>
      <c r="O31" s="35">
        <v>1231.4733819999997</v>
      </c>
      <c r="P31" s="35">
        <v>1770.0927259999999</v>
      </c>
      <c r="Q31" s="35">
        <v>1796.5670660000005</v>
      </c>
      <c r="R31" s="35">
        <v>1664.7522629999999</v>
      </c>
      <c r="S31" s="35">
        <v>1746.8505990000001</v>
      </c>
      <c r="T31" s="35">
        <v>2363.3558239999998</v>
      </c>
      <c r="U31" s="35">
        <v>2578.3888819999997</v>
      </c>
      <c r="V31" s="35">
        <v>3723.1480000000001</v>
      </c>
      <c r="W31" s="35">
        <v>4574.338999999999</v>
      </c>
      <c r="X31" s="35">
        <v>5018.6879710000003</v>
      </c>
      <c r="Y31" s="35">
        <v>5686.4063969999988</v>
      </c>
      <c r="Z31" s="35">
        <v>7929.240017000001</v>
      </c>
      <c r="AA31" s="35">
        <v>630.92250999999578</v>
      </c>
      <c r="AB31" s="35">
        <v>-4681.1437929999929</v>
      </c>
      <c r="AC31" s="35">
        <v>-9688.3333690000036</v>
      </c>
      <c r="AD31" s="35">
        <v>-13425.436412999999</v>
      </c>
      <c r="AE31" s="35">
        <v>-7157.4549059999954</v>
      </c>
      <c r="AF31" s="35">
        <v>-2481.0248999999967</v>
      </c>
      <c r="AG31" s="35">
        <v>-2236.2419663163055</v>
      </c>
      <c r="AH31" s="35">
        <v>883.58183500000064</v>
      </c>
      <c r="AI31" s="35">
        <v>2061.4305994824617</v>
      </c>
      <c r="AJ31" s="35">
        <v>2421.5856413827419</v>
      </c>
      <c r="AK31" s="35">
        <v>2256.9629449999998</v>
      </c>
      <c r="AL31" s="35">
        <v>6906.8760470000025</v>
      </c>
      <c r="AM31" s="35">
        <v>1972</v>
      </c>
      <c r="AN31" s="35">
        <v>3784</v>
      </c>
    </row>
    <row r="32" spans="1:40" ht="15" x14ac:dyDescent="0.25">
      <c r="A32" s="3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2" x14ac:dyDescent="0.2">
      <c r="A33" s="18" t="s">
        <v>160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-256.16634029911751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</row>
    <row r="34" spans="1:42" ht="1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2" x14ac:dyDescent="0.2">
      <c r="A35" s="18" t="s">
        <v>32</v>
      </c>
      <c r="B35" s="31">
        <v>-4.4889999999999999</v>
      </c>
      <c r="C35" s="31">
        <v>24.064</v>
      </c>
      <c r="D35" s="31">
        <v>25.397000000000002</v>
      </c>
      <c r="E35" s="31">
        <v>-30.036000000000001</v>
      </c>
      <c r="F35" s="31">
        <v>-4.1449999999999996</v>
      </c>
      <c r="G35" s="31">
        <v>26</v>
      </c>
      <c r="H35" s="31">
        <v>22</v>
      </c>
      <c r="I35" s="31">
        <v>55.146715</v>
      </c>
      <c r="J35" s="31">
        <v>465.75560200000001</v>
      </c>
      <c r="K35" s="31">
        <v>306.13539799999995</v>
      </c>
      <c r="L35" s="31">
        <v>-139.542</v>
      </c>
      <c r="M35" s="31">
        <v>-887.03500000000008</v>
      </c>
      <c r="N35" s="31">
        <v>903.67200000000003</v>
      </c>
      <c r="O35" s="31">
        <v>432.68399999999997</v>
      </c>
      <c r="P35" s="31">
        <v>-63.768651000000091</v>
      </c>
      <c r="Q35" s="31">
        <v>-840.27568799666437</v>
      </c>
      <c r="R35" s="31">
        <v>-767.92026999999996</v>
      </c>
      <c r="S35" s="31">
        <v>-1050.0833553479806</v>
      </c>
      <c r="T35" s="31">
        <v>-854.30464665201964</v>
      </c>
      <c r="U35" s="31">
        <v>-1821.0171689999997</v>
      </c>
      <c r="V35" s="31">
        <v>2518.1770000000001</v>
      </c>
      <c r="W35" s="31">
        <v>-1028.1260000000002</v>
      </c>
      <c r="X35" s="31">
        <v>443.4286360000001</v>
      </c>
      <c r="Y35" s="31">
        <v>1706.7205939999999</v>
      </c>
      <c r="Z35" s="31">
        <v>2021.8521499999999</v>
      </c>
      <c r="AA35" s="31">
        <v>4567.4569550000006</v>
      </c>
      <c r="AB35" s="31">
        <v>2290.7301009999992</v>
      </c>
      <c r="AC35" s="31">
        <v>4985.6747679200707</v>
      </c>
      <c r="AD35" s="31">
        <v>858.48305200000277</v>
      </c>
      <c r="AE35" s="31">
        <v>7401.8613049393807</v>
      </c>
      <c r="AF35" s="31">
        <v>-3331.0072209393911</v>
      </c>
      <c r="AG35" s="31">
        <v>-6728.1214299170415</v>
      </c>
      <c r="AH35" s="31">
        <v>4124.1425760020002</v>
      </c>
      <c r="AI35" s="31">
        <v>-1540</v>
      </c>
      <c r="AJ35" s="31">
        <v>-982.42919946865322</v>
      </c>
      <c r="AK35" s="31">
        <v>1860</v>
      </c>
      <c r="AL35" s="31">
        <v>-8374.4858875264745</v>
      </c>
      <c r="AM35" s="31">
        <v>3754</v>
      </c>
      <c r="AN35" s="31">
        <v>-861</v>
      </c>
    </row>
    <row r="36" spans="1:42" ht="18.75" customHeight="1" x14ac:dyDescent="0.25">
      <c r="A36" s="26" t="s">
        <v>33</v>
      </c>
      <c r="B36" s="32">
        <v>179.84700000000001</v>
      </c>
      <c r="C36" s="32">
        <v>309.08899999999994</v>
      </c>
      <c r="D36" s="32">
        <v>1142.1370000000002</v>
      </c>
      <c r="E36" s="32">
        <v>598.80500000000006</v>
      </c>
      <c r="F36" s="32">
        <v>447.00700000000001</v>
      </c>
      <c r="G36" s="32">
        <v>542</v>
      </c>
      <c r="H36" s="32">
        <v>512</v>
      </c>
      <c r="I36" s="32">
        <v>661.96154400000012</v>
      </c>
      <c r="J36" s="32">
        <v>1349.5386020000001</v>
      </c>
      <c r="K36" s="32">
        <v>1147.3995269999998</v>
      </c>
      <c r="L36" s="32">
        <v>595.92036399999915</v>
      </c>
      <c r="M36" s="32">
        <v>-143.97549299999946</v>
      </c>
      <c r="N36" s="32">
        <v>2106.1289999999999</v>
      </c>
      <c r="O36" s="32">
        <v>1664.1573819999996</v>
      </c>
      <c r="P36" s="32">
        <v>1706.3240749999998</v>
      </c>
      <c r="Q36" s="32">
        <v>956.29137800333615</v>
      </c>
      <c r="R36" s="32">
        <v>896.8319929999999</v>
      </c>
      <c r="S36" s="32">
        <v>696.76724365201949</v>
      </c>
      <c r="T36" s="32">
        <v>1509.0511773479802</v>
      </c>
      <c r="U36" s="32">
        <v>757.371713</v>
      </c>
      <c r="V36" s="32">
        <v>6241.326</v>
      </c>
      <c r="W36" s="32">
        <v>3546.2130000000006</v>
      </c>
      <c r="X36" s="32">
        <v>5462.1156070000006</v>
      </c>
      <c r="Y36" s="32">
        <v>7393.1269909999992</v>
      </c>
      <c r="Z36" s="32">
        <v>9951.0921670000007</v>
      </c>
      <c r="AA36" s="32">
        <v>5198.3794649999963</v>
      </c>
      <c r="AB36" s="32">
        <v>-2390.4136919999946</v>
      </c>
      <c r="AC36" s="32">
        <v>-4702.6586010799329</v>
      </c>
      <c r="AD36" s="32">
        <v>-12566.953361</v>
      </c>
      <c r="AE36" s="32">
        <v>244.40639893938896</v>
      </c>
      <c r="AF36" s="32">
        <v>-5812.032120939386</v>
      </c>
      <c r="AG36" s="32">
        <v>-9220.5297365324659</v>
      </c>
      <c r="AH36" s="32">
        <v>5007.724411002001</v>
      </c>
      <c r="AI36" s="32">
        <v>520.34075248046156</v>
      </c>
      <c r="AJ36" s="32">
        <v>1439.1564419140886</v>
      </c>
      <c r="AK36" s="32">
        <v>4117</v>
      </c>
      <c r="AL36" s="32">
        <v>-1467.609840526472</v>
      </c>
      <c r="AM36" s="32">
        <v>5726</v>
      </c>
      <c r="AN36" s="32">
        <v>2923</v>
      </c>
    </row>
    <row r="37" spans="1:42" ht="15" x14ac:dyDescent="0.25">
      <c r="A37" s="56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55"/>
      <c r="AM37" s="55"/>
      <c r="AN37" s="55"/>
      <c r="AO37" s="54"/>
    </row>
    <row r="38" spans="1:42" x14ac:dyDescent="0.2">
      <c r="A38" s="28" t="s">
        <v>34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54"/>
    </row>
    <row r="39" spans="1:42" x14ac:dyDescent="0.2">
      <c r="A39" s="18" t="s">
        <v>35</v>
      </c>
      <c r="B39" s="31">
        <v>184.33600000000001</v>
      </c>
      <c r="C39" s="31">
        <v>285.02499999999998</v>
      </c>
      <c r="D39" s="31">
        <v>873.78599999999994</v>
      </c>
      <c r="E39" s="31">
        <v>445.83000000000015</v>
      </c>
      <c r="F39" s="31">
        <v>333.52800000000002</v>
      </c>
      <c r="G39" s="31">
        <v>412</v>
      </c>
      <c r="H39" s="31">
        <v>369</v>
      </c>
      <c r="I39" s="31">
        <v>360.53560361580821</v>
      </c>
      <c r="J39" s="31">
        <v>484.03894605000005</v>
      </c>
      <c r="K39" s="31">
        <v>366.09133788502254</v>
      </c>
      <c r="L39" s="31">
        <v>516.69173484941757</v>
      </c>
      <c r="M39" s="31">
        <v>582.10993159585814</v>
      </c>
      <c r="N39" s="31">
        <v>739.72569488822057</v>
      </c>
      <c r="O39" s="31">
        <v>1012.6873008398187</v>
      </c>
      <c r="P39" s="31">
        <v>1281.8165732917637</v>
      </c>
      <c r="Q39" s="31">
        <v>1064.397434517296</v>
      </c>
      <c r="R39" s="31">
        <v>857.10658360481068</v>
      </c>
      <c r="S39" s="31">
        <v>946.20782019891305</v>
      </c>
      <c r="T39" s="31">
        <v>1208.1386711962764</v>
      </c>
      <c r="U39" s="31">
        <v>1419.6954551625527</v>
      </c>
      <c r="V39" s="31">
        <v>2176.9110000000001</v>
      </c>
      <c r="W39" s="31">
        <v>2425.3059999999996</v>
      </c>
      <c r="X39" s="31">
        <v>2808.3324579052205</v>
      </c>
      <c r="Y39" s="31">
        <v>2797.4505420947798</v>
      </c>
      <c r="Z39" s="31">
        <v>4307.4641259665796</v>
      </c>
      <c r="AA39" s="31">
        <v>-181.74157595877386</v>
      </c>
      <c r="AB39" s="31">
        <v>-3158.5737334384298</v>
      </c>
      <c r="AC39" s="31">
        <v>-5594.7134827114824</v>
      </c>
      <c r="AD39" s="31">
        <v>-7655.1969726986135</v>
      </c>
      <c r="AE39" s="31">
        <v>-4560.4789476130936</v>
      </c>
      <c r="AF39" s="31">
        <v>-1480.1728997039281</v>
      </c>
      <c r="AG39" s="31">
        <v>-1474.9675621649239</v>
      </c>
      <c r="AH39" s="31">
        <v>-0.28081224049437048</v>
      </c>
      <c r="AI39" s="31">
        <v>815</v>
      </c>
      <c r="AJ39" s="31">
        <v>1519</v>
      </c>
      <c r="AK39" s="31">
        <v>604</v>
      </c>
      <c r="AL39" s="31">
        <v>2008.0681479934588</v>
      </c>
      <c r="AM39" s="31">
        <v>782</v>
      </c>
      <c r="AN39" s="31">
        <v>1906.9214832108973</v>
      </c>
      <c r="AO39" s="54"/>
      <c r="AP39" s="54"/>
    </row>
    <row r="40" spans="1:42" x14ac:dyDescent="0.2">
      <c r="A40" s="18" t="s">
        <v>36</v>
      </c>
      <c r="B40" s="31">
        <v>0</v>
      </c>
      <c r="C40" s="31">
        <v>0</v>
      </c>
      <c r="D40" s="31">
        <v>242.95400000000001</v>
      </c>
      <c r="E40" s="31">
        <v>183.01099999999997</v>
      </c>
      <c r="F40" s="31">
        <v>117.623</v>
      </c>
      <c r="G40" s="31">
        <v>104</v>
      </c>
      <c r="H40" s="31">
        <v>121</v>
      </c>
      <c r="I40" s="31">
        <v>246.27922538419165</v>
      </c>
      <c r="J40" s="31">
        <v>399.74405394999997</v>
      </c>
      <c r="K40" s="31">
        <v>475.17279111497794</v>
      </c>
      <c r="L40" s="31">
        <v>218.77062915058178</v>
      </c>
      <c r="M40" s="31">
        <v>160.94957540414202</v>
      </c>
      <c r="N40" s="31">
        <v>462.73130511177948</v>
      </c>
      <c r="O40" s="31">
        <v>218.78608116018057</v>
      </c>
      <c r="P40" s="31">
        <v>488.27615270823776</v>
      </c>
      <c r="Q40" s="31">
        <v>732.16963148270361</v>
      </c>
      <c r="R40" s="31">
        <v>807.64567939518929</v>
      </c>
      <c r="S40" s="31">
        <v>800.64277880108693</v>
      </c>
      <c r="T40" s="31">
        <v>1155.2171918037238</v>
      </c>
      <c r="U40" s="31">
        <v>1158.6934268374471</v>
      </c>
      <c r="V40" s="31">
        <v>1546.2370000000001</v>
      </c>
      <c r="W40" s="31">
        <v>2149.0329999999999</v>
      </c>
      <c r="X40" s="31">
        <v>2210.3555130947802</v>
      </c>
      <c r="Y40" s="31">
        <v>2889.3744869052198</v>
      </c>
      <c r="Z40" s="31">
        <v>3621.775891033421</v>
      </c>
      <c r="AA40" s="31">
        <v>812.66408595877283</v>
      </c>
      <c r="AB40" s="31">
        <v>-1522.5700595615699</v>
      </c>
      <c r="AC40" s="31">
        <v>-4093.6198862885167</v>
      </c>
      <c r="AD40" s="31">
        <v>-5770.2394403013868</v>
      </c>
      <c r="AE40" s="31">
        <v>-2596.9759583869081</v>
      </c>
      <c r="AF40" s="31">
        <v>-1000.8520002960704</v>
      </c>
      <c r="AG40" s="31">
        <v>-1017.4407444504923</v>
      </c>
      <c r="AH40" s="31">
        <v>883.86264724049443</v>
      </c>
      <c r="AI40" s="31">
        <v>1246</v>
      </c>
      <c r="AJ40" s="31">
        <v>902</v>
      </c>
      <c r="AK40" s="31">
        <v>1652</v>
      </c>
      <c r="AL40" s="31">
        <v>4898.8078990065414</v>
      </c>
      <c r="AM40" s="31">
        <v>1190</v>
      </c>
      <c r="AN40" s="31">
        <v>1877.377756789102</v>
      </c>
      <c r="AO40" s="54"/>
      <c r="AP40" s="54"/>
    </row>
    <row r="41" spans="1:42" ht="15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54"/>
    </row>
    <row r="42" spans="1:42" ht="28.5" x14ac:dyDescent="0.2">
      <c r="A42" s="28" t="s">
        <v>37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54"/>
    </row>
    <row r="43" spans="1:42" x14ac:dyDescent="0.2">
      <c r="A43" s="18" t="s">
        <v>161</v>
      </c>
      <c r="B43" s="31">
        <v>168.12799999999999</v>
      </c>
      <c r="C43" s="31">
        <v>297.37100000000004</v>
      </c>
      <c r="D43" s="31">
        <v>887.46399999999994</v>
      </c>
      <c r="E43" s="31">
        <v>404.07500000000005</v>
      </c>
      <c r="F43" s="31">
        <v>317.66399999999999</v>
      </c>
      <c r="G43" s="31">
        <v>425.7</v>
      </c>
      <c r="H43" s="31">
        <v>379</v>
      </c>
      <c r="I43" s="31">
        <v>403.68231861580847</v>
      </c>
      <c r="J43" s="31">
        <v>938.07554804999995</v>
      </c>
      <c r="K43" s="31">
        <v>660.50773588502182</v>
      </c>
      <c r="L43" s="31">
        <v>365.43123484941736</v>
      </c>
      <c r="M43" s="31">
        <v>-161.93306840414181</v>
      </c>
      <c r="N43" s="31">
        <v>1336.9222002379931</v>
      </c>
      <c r="O43" s="31">
        <v>1292.8133600513931</v>
      </c>
      <c r="P43" s="31">
        <v>1266.0277499684669</v>
      </c>
      <c r="Q43" s="31">
        <v>482.42087126480192</v>
      </c>
      <c r="R43" s="31">
        <v>367.2314431600397</v>
      </c>
      <c r="S43" s="31">
        <v>317.230686777659</v>
      </c>
      <c r="T43" s="31">
        <v>682.67783706230136</v>
      </c>
      <c r="U43" s="31">
        <v>310.88821137404989</v>
      </c>
      <c r="V43" s="31">
        <v>3681.72</v>
      </c>
      <c r="W43" s="31">
        <v>1776.4270000000001</v>
      </c>
      <c r="X43" s="31">
        <v>3027.7291762909931</v>
      </c>
      <c r="Y43" s="31">
        <v>3781.1238237090074</v>
      </c>
      <c r="Z43" s="31">
        <v>5540.4679860219931</v>
      </c>
      <c r="AA43" s="31">
        <v>2602.1651156863727</v>
      </c>
      <c r="AB43" s="31">
        <v>-1908.8674102848581</v>
      </c>
      <c r="AC43" s="31">
        <v>-2756.6284016102018</v>
      </c>
      <c r="AD43" s="31">
        <v>-7159.8101796963992</v>
      </c>
      <c r="AE43" s="31">
        <v>-279.52482000819418</v>
      </c>
      <c r="AF43" s="31">
        <v>-3419.1226304106749</v>
      </c>
      <c r="AG43" s="31">
        <v>-5590</v>
      </c>
      <c r="AH43" s="31">
        <v>2393</v>
      </c>
      <c r="AI43" s="31">
        <v>-79</v>
      </c>
      <c r="AJ43" s="31">
        <v>997</v>
      </c>
      <c r="AK43" s="31">
        <v>1640</v>
      </c>
      <c r="AL43" s="31">
        <v>-2863.7788509586935</v>
      </c>
      <c r="AM43" s="31">
        <v>2974</v>
      </c>
      <c r="AN43" s="31">
        <v>1400</v>
      </c>
      <c r="AO43" s="54"/>
      <c r="AP43" s="54"/>
    </row>
    <row r="44" spans="1:42" x14ac:dyDescent="0.2">
      <c r="A44" s="18" t="s">
        <v>36</v>
      </c>
      <c r="B44" s="31">
        <v>0</v>
      </c>
      <c r="C44" s="31">
        <v>0</v>
      </c>
      <c r="D44" s="31">
        <v>242.95400000000001</v>
      </c>
      <c r="E44" s="31">
        <v>183.01099999999997</v>
      </c>
      <c r="F44" s="31">
        <v>117.623</v>
      </c>
      <c r="G44" s="31">
        <v>104.3</v>
      </c>
      <c r="H44" s="31">
        <v>121</v>
      </c>
      <c r="I44" s="54">
        <v>246.27922538419165</v>
      </c>
      <c r="J44" s="31">
        <v>399.74405395000002</v>
      </c>
      <c r="K44" s="31">
        <v>475.17279111497794</v>
      </c>
      <c r="L44" s="31">
        <v>218.77062915058178</v>
      </c>
      <c r="M44" s="31">
        <v>6.2390754041420298</v>
      </c>
      <c r="N44" s="31">
        <v>757.4882997620067</v>
      </c>
      <c r="O44" s="31">
        <v>359.62552194860643</v>
      </c>
      <c r="P44" s="31">
        <v>428.5778250315343</v>
      </c>
      <c r="Q44" s="31">
        <v>462.151756738534</v>
      </c>
      <c r="R44" s="31">
        <v>517.88179983996031</v>
      </c>
      <c r="S44" s="31">
        <v>367.81780687436049</v>
      </c>
      <c r="T44" s="31">
        <v>814.65462928567911</v>
      </c>
      <c r="U44" s="31">
        <v>434.76475162595011</v>
      </c>
      <c r="V44" s="31">
        <v>2547.886</v>
      </c>
      <c r="W44" s="31">
        <v>1740.4900000000002</v>
      </c>
      <c r="X44" s="31">
        <v>2405.0899307090062</v>
      </c>
      <c r="Y44" s="31">
        <v>3582.534069290994</v>
      </c>
      <c r="Z44" s="31">
        <v>4381.3273059780076</v>
      </c>
      <c r="AA44" s="31">
        <v>2566.9174743136273</v>
      </c>
      <c r="AB44" s="31">
        <v>-510.84315671514287</v>
      </c>
      <c r="AC44" s="31">
        <v>-1975.3270744697274</v>
      </c>
      <c r="AD44" s="31">
        <v>-5436.4400563035988</v>
      </c>
      <c r="AE44" s="31">
        <v>494.63434394757678</v>
      </c>
      <c r="AF44" s="31">
        <v>-2422.2063655287166</v>
      </c>
      <c r="AG44" s="31">
        <v>-3630.8979949921277</v>
      </c>
      <c r="AH44" s="31">
        <v>2614.3410844699679</v>
      </c>
      <c r="AI44" s="31">
        <v>598</v>
      </c>
      <c r="AJ44" s="31">
        <v>442</v>
      </c>
      <c r="AK44" s="31">
        <v>2477</v>
      </c>
      <c r="AL44" s="31">
        <v>1396.1690104322186</v>
      </c>
      <c r="AM44" s="31">
        <v>2753</v>
      </c>
      <c r="AN44" s="31">
        <v>1523</v>
      </c>
      <c r="AO44" s="54"/>
      <c r="AP44" s="54"/>
    </row>
    <row r="45" spans="1:42" x14ac:dyDescent="0.2">
      <c r="AO45" s="54"/>
      <c r="AP45" s="54"/>
    </row>
    <row r="46" spans="1:42" x14ac:dyDescent="0.2">
      <c r="AO46" s="54"/>
    </row>
    <row r="47" spans="1:42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O47" s="54"/>
    </row>
    <row r="48" spans="1:42" x14ac:dyDescent="0.2">
      <c r="AG48" s="54"/>
      <c r="AH48" s="54"/>
      <c r="AI48" s="54"/>
      <c r="AJ48" s="54"/>
      <c r="AK48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63"/>
  <sheetViews>
    <sheetView showGridLines="0" zoomScaleNormal="100" workbookViewId="0">
      <pane xSplit="1" ySplit="6" topLeftCell="AH21" activePane="bottomRight" state="frozen"/>
      <selection pane="topRight" activeCell="M45" sqref="M45"/>
      <selection pane="bottomLeft" activeCell="M45" sqref="M45"/>
      <selection pane="bottomRight" activeCell="AM12" sqref="AM12"/>
    </sheetView>
  </sheetViews>
  <sheetFormatPr defaultColWidth="9" defaultRowHeight="14.25" x14ac:dyDescent="0.2"/>
  <cols>
    <col min="1" max="1" width="52" style="16" customWidth="1"/>
    <col min="2" max="11" width="11.375" style="1" customWidth="1"/>
    <col min="12" max="13" width="9.5" style="1" customWidth="1"/>
    <col min="14" max="34" width="11.375" style="1" customWidth="1"/>
    <col min="35" max="16384" width="9" style="1"/>
  </cols>
  <sheetData>
    <row r="1" spans="1:40" s="93" customFormat="1" ht="17.649999999999999" customHeight="1" x14ac:dyDescent="0.3">
      <c r="A1" s="88" t="str">
        <f>company</f>
        <v>Heimstaden AB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s="93" customFormat="1" ht="17.649999999999999" customHeight="1" x14ac:dyDescent="0.3">
      <c r="A2" s="91" t="str">
        <f>'Incomestatement-Y'!$A$2</f>
        <v>Q3 2025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s="78" customFormat="1" x14ac:dyDescent="0.2">
      <c r="A3" s="79"/>
      <c r="B3" s="80"/>
      <c r="C3" s="80"/>
      <c r="D3" s="80"/>
      <c r="E3" s="80"/>
      <c r="F3" s="80"/>
      <c r="G3" s="80"/>
    </row>
    <row r="4" spans="1:40" ht="18" x14ac:dyDescent="0.2">
      <c r="A4" s="81" t="s">
        <v>5</v>
      </c>
      <c r="AI4" s="53"/>
      <c r="AJ4" s="53"/>
      <c r="AK4" s="53"/>
      <c r="AL4" s="53"/>
      <c r="AM4" s="53"/>
      <c r="AN4" s="53"/>
    </row>
    <row r="5" spans="1:40" x14ac:dyDescent="0.2">
      <c r="A5" s="18"/>
      <c r="AI5" s="53"/>
      <c r="AJ5" s="53"/>
      <c r="AK5" s="53"/>
      <c r="AL5" s="53"/>
      <c r="AM5" s="53"/>
      <c r="AN5" s="53"/>
    </row>
    <row r="6" spans="1:40" ht="15" x14ac:dyDescent="0.25">
      <c r="A6" s="8" t="s">
        <v>8</v>
      </c>
      <c r="B6" s="8" t="s">
        <v>120</v>
      </c>
      <c r="C6" s="8" t="s">
        <v>121</v>
      </c>
      <c r="D6" s="8" t="s">
        <v>122</v>
      </c>
      <c r="E6" s="8" t="s">
        <v>123</v>
      </c>
      <c r="F6" s="8" t="s">
        <v>124</v>
      </c>
      <c r="G6" s="8" t="s">
        <v>125</v>
      </c>
      <c r="H6" s="8" t="s">
        <v>126</v>
      </c>
      <c r="I6" s="8" t="s">
        <v>127</v>
      </c>
      <c r="J6" s="8" t="s">
        <v>128</v>
      </c>
      <c r="K6" s="8" t="s">
        <v>129</v>
      </c>
      <c r="L6" s="8" t="s">
        <v>130</v>
      </c>
      <c r="M6" s="8" t="s">
        <v>131</v>
      </c>
      <c r="N6" s="8" t="s">
        <v>132</v>
      </c>
      <c r="O6" s="8" t="s">
        <v>133</v>
      </c>
      <c r="P6" s="8" t="s">
        <v>134</v>
      </c>
      <c r="Q6" s="8" t="s">
        <v>135</v>
      </c>
      <c r="R6" s="8" t="s">
        <v>136</v>
      </c>
      <c r="S6" s="8" t="s">
        <v>137</v>
      </c>
      <c r="T6" s="8" t="s">
        <v>138</v>
      </c>
      <c r="U6" s="8" t="s">
        <v>139</v>
      </c>
      <c r="V6" s="8" t="s">
        <v>140</v>
      </c>
      <c r="W6" s="8" t="s">
        <v>141</v>
      </c>
      <c r="X6" s="8" t="s">
        <v>142</v>
      </c>
      <c r="Y6" s="8" t="s">
        <v>143</v>
      </c>
      <c r="Z6" s="8" t="s">
        <v>144</v>
      </c>
      <c r="AA6" s="8" t="s">
        <v>145</v>
      </c>
      <c r="AB6" s="8" t="s">
        <v>146</v>
      </c>
      <c r="AC6" s="8" t="s">
        <v>147</v>
      </c>
      <c r="AD6" s="8" t="s">
        <v>148</v>
      </c>
      <c r="AE6" s="8" t="s">
        <v>149</v>
      </c>
      <c r="AF6" s="8" t="s">
        <v>150</v>
      </c>
      <c r="AG6" s="8" t="s">
        <v>151</v>
      </c>
      <c r="AH6" s="8" t="s">
        <v>152</v>
      </c>
      <c r="AI6" s="8" t="s">
        <v>153</v>
      </c>
      <c r="AJ6" s="8" t="s">
        <v>154</v>
      </c>
      <c r="AK6" s="8" t="s">
        <v>155</v>
      </c>
      <c r="AL6" s="8" t="s">
        <v>156</v>
      </c>
      <c r="AM6" s="8" t="s">
        <v>157</v>
      </c>
      <c r="AN6" s="8" t="s">
        <v>158</v>
      </c>
    </row>
    <row r="7" spans="1:40" s="3" customFormat="1" ht="15" x14ac:dyDescent="0.25">
      <c r="A7" s="24" t="s">
        <v>40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40" s="3" customFormat="1" ht="15" x14ac:dyDescent="0.25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40" x14ac:dyDescent="0.2">
      <c r="A9" s="53" t="s">
        <v>42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  <c r="AI9" s="36">
        <v>320606.718131</v>
      </c>
      <c r="AJ9" s="36">
        <v>331938.86105100001</v>
      </c>
      <c r="AK9" s="36">
        <v>335422</v>
      </c>
      <c r="AL9" s="36">
        <v>324189.59366299998</v>
      </c>
      <c r="AM9" s="36">
        <v>330585</v>
      </c>
      <c r="AN9" s="36">
        <v>328426.94450299995</v>
      </c>
    </row>
    <row r="10" spans="1:40" s="19" customFormat="1" x14ac:dyDescent="0.2">
      <c r="A10" s="44" t="s">
        <v>43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  <c r="AI10" s="36">
        <v>15892.622298</v>
      </c>
      <c r="AJ10" s="36">
        <v>16072.729794999999</v>
      </c>
      <c r="AK10" s="36">
        <v>16223</v>
      </c>
      <c r="AL10" s="36">
        <v>15702.412566999999</v>
      </c>
      <c r="AM10" s="36">
        <v>15982</v>
      </c>
      <c r="AN10" s="36">
        <v>15909.940938</v>
      </c>
    </row>
    <row r="11" spans="1:40" x14ac:dyDescent="0.2">
      <c r="A11" s="44" t="s">
        <v>44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  <c r="AI11" s="36">
        <v>346.22763300000003</v>
      </c>
      <c r="AJ11" s="36">
        <v>329.59964600000001</v>
      </c>
      <c r="AK11" s="36">
        <v>313</v>
      </c>
      <c r="AL11" s="36">
        <v>340.72936300000003</v>
      </c>
      <c r="AM11" s="36">
        <v>373</v>
      </c>
      <c r="AN11" s="36">
        <v>353.993313</v>
      </c>
    </row>
    <row r="12" spans="1:40" x14ac:dyDescent="0.2">
      <c r="A12" s="44" t="s">
        <v>45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  <c r="AI12" s="36">
        <v>8701.7876649999998</v>
      </c>
      <c r="AJ12" s="36">
        <v>8826.6482990000004</v>
      </c>
      <c r="AK12" s="36">
        <v>8957</v>
      </c>
      <c r="AL12" s="36">
        <v>8423.7573709999997</v>
      </c>
      <c r="AM12" s="36">
        <v>8611</v>
      </c>
      <c r="AN12" s="36">
        <v>8500.078512</v>
      </c>
    </row>
    <row r="13" spans="1:40" x14ac:dyDescent="0.2">
      <c r="A13" s="44" t="s">
        <v>46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6">
        <v>0</v>
      </c>
      <c r="AN13" s="36">
        <v>0</v>
      </c>
    </row>
    <row r="14" spans="1:40" x14ac:dyDescent="0.2">
      <c r="A14" s="44" t="s">
        <v>47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  <c r="AI14" s="36">
        <v>34.499419000000003</v>
      </c>
      <c r="AJ14" s="36">
        <v>10.208830000000001</v>
      </c>
      <c r="AK14" s="36">
        <v>57</v>
      </c>
      <c r="AL14" s="36">
        <v>84.230813999999995</v>
      </c>
      <c r="AM14" s="36">
        <v>42</v>
      </c>
      <c r="AN14" s="36">
        <v>29.416644000000002</v>
      </c>
    </row>
    <row r="15" spans="1:40" x14ac:dyDescent="0.2">
      <c r="A15" s="44" t="s">
        <v>48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  <c r="AI15" s="36">
        <v>1080.9036160000001</v>
      </c>
      <c r="AJ15" s="36">
        <v>1119.4424240000001</v>
      </c>
      <c r="AK15" s="36">
        <v>1125</v>
      </c>
      <c r="AL15" s="36">
        <v>485.98625399999997</v>
      </c>
      <c r="AM15" s="36">
        <v>664</v>
      </c>
      <c r="AN15" s="36">
        <v>486.92974900000002</v>
      </c>
    </row>
    <row r="16" spans="1:40" x14ac:dyDescent="0.2">
      <c r="A16" s="44" t="s">
        <v>49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  <c r="AI16" s="36">
        <v>3527.6591290000001</v>
      </c>
      <c r="AJ16" s="36">
        <v>1169.9964419999999</v>
      </c>
      <c r="AK16" s="36">
        <v>957</v>
      </c>
      <c r="AL16" s="36">
        <v>960.38295000000005</v>
      </c>
      <c r="AM16" s="36">
        <v>973</v>
      </c>
      <c r="AN16" s="36">
        <v>925.43189799999993</v>
      </c>
    </row>
    <row r="17" spans="1:40" ht="15" x14ac:dyDescent="0.25">
      <c r="A17" s="43" t="s">
        <v>50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  <c r="AI17" s="42">
        <v>350190.41789099999</v>
      </c>
      <c r="AJ17" s="42">
        <v>359467.48648700002</v>
      </c>
      <c r="AK17" s="42">
        <v>363054</v>
      </c>
      <c r="AL17" s="42">
        <v>350187.09298200003</v>
      </c>
      <c r="AM17" s="42">
        <v>357074</v>
      </c>
      <c r="AN17" s="42">
        <v>354632.73555699992</v>
      </c>
    </row>
    <row r="18" spans="1:4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">
      <c r="A19" s="44" t="s">
        <v>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 spans="1:40" s="3" customFormat="1" ht="15" x14ac:dyDescent="0.25">
      <c r="A20" s="53" t="s">
        <v>52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  <c r="AI20" s="36">
        <v>538.20191899999998</v>
      </c>
      <c r="AJ20" s="36">
        <v>500.79387600000001</v>
      </c>
      <c r="AK20" s="36">
        <v>896</v>
      </c>
      <c r="AL20" s="36">
        <v>858.72491300000002</v>
      </c>
      <c r="AM20" s="36">
        <v>892</v>
      </c>
      <c r="AN20" s="36">
        <v>877.43225099999995</v>
      </c>
    </row>
    <row r="21" spans="1:40" s="3" customFormat="1" ht="15" x14ac:dyDescent="0.25">
      <c r="A21" s="53" t="s">
        <v>53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  <c r="AI21" s="36">
        <v>228.739327</v>
      </c>
      <c r="AJ21" s="36">
        <v>421.55899199999999</v>
      </c>
      <c r="AK21" s="36">
        <v>243</v>
      </c>
      <c r="AL21" s="36">
        <v>544.22930699999995</v>
      </c>
      <c r="AM21" s="36">
        <v>299</v>
      </c>
      <c r="AN21" s="36">
        <v>209.91533100000001</v>
      </c>
    </row>
    <row r="22" spans="1:40" s="3" customFormat="1" ht="15" x14ac:dyDescent="0.25">
      <c r="A22" s="53" t="s">
        <v>54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  <c r="AI22" s="36">
        <v>1636.657332</v>
      </c>
      <c r="AJ22" s="36">
        <v>1874.774418</v>
      </c>
      <c r="AK22" s="36">
        <v>1633</v>
      </c>
      <c r="AL22" s="36">
        <v>1518.7596570000001</v>
      </c>
      <c r="AM22" s="36">
        <v>1405</v>
      </c>
      <c r="AN22" s="36">
        <v>1256.1358640000001</v>
      </c>
    </row>
    <row r="23" spans="1:40" s="3" customFormat="1" ht="15" x14ac:dyDescent="0.25">
      <c r="A23" s="53" t="s">
        <v>47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  <c r="AI23" s="36">
        <v>463.57028700000001</v>
      </c>
      <c r="AJ23" s="36">
        <v>31.052067999999998</v>
      </c>
      <c r="AK23" s="36">
        <v>8</v>
      </c>
      <c r="AL23" s="36">
        <v>17.961414999999999</v>
      </c>
      <c r="AM23" s="36">
        <v>5</v>
      </c>
      <c r="AN23" s="36">
        <v>1.2255199999999999</v>
      </c>
    </row>
    <row r="24" spans="1:40" x14ac:dyDescent="0.2">
      <c r="A24" s="53" t="s">
        <v>55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  <c r="AI24" s="36">
        <v>1164.6234340000001</v>
      </c>
      <c r="AJ24" s="36">
        <v>1129.638645</v>
      </c>
      <c r="AK24" s="36">
        <v>873</v>
      </c>
      <c r="AL24" s="36">
        <v>1073.113938</v>
      </c>
      <c r="AM24" s="36">
        <v>686</v>
      </c>
      <c r="AN24" s="36">
        <v>625.85329400000001</v>
      </c>
    </row>
    <row r="25" spans="1:40" x14ac:dyDescent="0.2">
      <c r="A25" s="53" t="s">
        <v>56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  <c r="AI25" s="36">
        <v>12491.543718000001</v>
      </c>
      <c r="AJ25" s="36">
        <v>15282.678529000001</v>
      </c>
      <c r="AK25" s="36">
        <v>4547</v>
      </c>
      <c r="AL25" s="36">
        <v>4532.30555</v>
      </c>
      <c r="AM25" s="36">
        <v>5705</v>
      </c>
      <c r="AN25" s="36">
        <v>4522.5576780000001</v>
      </c>
    </row>
    <row r="26" spans="1:40" x14ac:dyDescent="0.2">
      <c r="A26" s="53" t="s">
        <v>57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  <c r="AI26" s="36">
        <v>294.03836699999999</v>
      </c>
      <c r="AJ26" s="36">
        <v>1370.784625</v>
      </c>
      <c r="AK26" s="36">
        <v>2163</v>
      </c>
      <c r="AL26" s="36">
        <v>1122.224436</v>
      </c>
      <c r="AM26" s="36">
        <v>1797</v>
      </c>
      <c r="AN26" s="36">
        <v>1424</v>
      </c>
    </row>
    <row r="27" spans="1:40" s="3" customFormat="1" ht="15" x14ac:dyDescent="0.25">
      <c r="A27" s="47" t="s">
        <v>58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  <c r="AI27" s="48">
        <v>16817.374384000002</v>
      </c>
      <c r="AJ27" s="48">
        <v>20611.281153</v>
      </c>
      <c r="AK27" s="48">
        <v>10363</v>
      </c>
      <c r="AL27" s="48">
        <v>9667.3192159999999</v>
      </c>
      <c r="AM27" s="48">
        <v>10790</v>
      </c>
      <c r="AN27" s="48">
        <v>8917</v>
      </c>
    </row>
    <row r="28" spans="1:4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x14ac:dyDescent="0.2">
      <c r="A29" s="44" t="s">
        <v>57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0" spans="1:40" ht="15.75" thickBot="1" x14ac:dyDescent="0.3">
      <c r="A30" s="49" t="s">
        <v>59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  <c r="AI30" s="50">
        <v>367007.79227500001</v>
      </c>
      <c r="AJ30" s="50">
        <v>380078.76764000003</v>
      </c>
      <c r="AK30" s="50">
        <v>373416</v>
      </c>
      <c r="AL30" s="50">
        <v>359854.41219800001</v>
      </c>
      <c r="AM30" s="50">
        <v>368020</v>
      </c>
      <c r="AN30" s="50">
        <v>363550</v>
      </c>
    </row>
    <row r="31" spans="1:4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40" s="3" customFormat="1" ht="15" x14ac:dyDescent="0.25">
      <c r="A32" s="43" t="s">
        <v>60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40" s="3" customFormat="1" ht="1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40" x14ac:dyDescent="0.2">
      <c r="A34" s="1" t="s">
        <v>61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  <c r="AI34" s="2">
        <v>137929.04529899999</v>
      </c>
      <c r="AJ34" s="2">
        <v>143890.24616000001</v>
      </c>
      <c r="AK34" s="2">
        <v>147803</v>
      </c>
      <c r="AL34" s="2">
        <v>145134.31108000001</v>
      </c>
      <c r="AM34" s="2">
        <v>150601</v>
      </c>
      <c r="AN34" s="2">
        <v>153530</v>
      </c>
    </row>
    <row r="35" spans="1:40" ht="1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</row>
    <row r="36" spans="1:40" s="3" customFormat="1" ht="15" x14ac:dyDescent="0.25">
      <c r="A36" s="3" t="s">
        <v>62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x14ac:dyDescent="0.2">
      <c r="A37" s="44" t="s">
        <v>63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 spans="1:40" x14ac:dyDescent="0.2">
      <c r="A38" s="53" t="s">
        <v>64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  <c r="AI38" s="36">
        <v>181535.19222199998</v>
      </c>
      <c r="AJ38" s="36">
        <v>182253.783516</v>
      </c>
      <c r="AK38" s="36">
        <v>181466</v>
      </c>
      <c r="AL38" s="36">
        <v>168421.07673900001</v>
      </c>
      <c r="AM38" s="36">
        <v>164043</v>
      </c>
      <c r="AN38" s="36">
        <v>172891.193402</v>
      </c>
    </row>
    <row r="39" spans="1:40" x14ac:dyDescent="0.2">
      <c r="A39" s="53" t="s">
        <v>65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  <c r="AI39" s="36">
        <v>1097.5600440000001</v>
      </c>
      <c r="AJ39" s="36">
        <v>1296.58809</v>
      </c>
      <c r="AK39" s="36">
        <v>1307</v>
      </c>
      <c r="AL39" s="36">
        <v>1323.594599</v>
      </c>
      <c r="AM39" s="36">
        <v>1360</v>
      </c>
      <c r="AN39" s="36">
        <v>1333.806004</v>
      </c>
    </row>
    <row r="40" spans="1:40" x14ac:dyDescent="0.2">
      <c r="A40" s="53" t="s">
        <v>47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  <c r="AI40" s="36">
        <v>480.69366400000001</v>
      </c>
      <c r="AJ40" s="36">
        <v>972.86349700000005</v>
      </c>
      <c r="AK40" s="36">
        <v>632</v>
      </c>
      <c r="AL40" s="36">
        <v>503.40152999999998</v>
      </c>
      <c r="AM40" s="36">
        <v>713</v>
      </c>
      <c r="AN40" s="36">
        <v>467.65217899999999</v>
      </c>
    </row>
    <row r="41" spans="1:40" x14ac:dyDescent="0.2">
      <c r="A41" s="53" t="s">
        <v>66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  <c r="AI41" s="36">
        <v>19728.555249000001</v>
      </c>
      <c r="AJ41" s="36">
        <v>21264.140307999998</v>
      </c>
      <c r="AK41" s="36">
        <v>21856</v>
      </c>
      <c r="AL41" s="36">
        <v>22528.487160000001</v>
      </c>
      <c r="AM41" s="36">
        <v>23445</v>
      </c>
      <c r="AN41" s="36">
        <v>21860.922689999999</v>
      </c>
    </row>
    <row r="42" spans="1:40" s="3" customFormat="1" ht="15" x14ac:dyDescent="0.25">
      <c r="A42" s="53" t="s">
        <v>67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6">
        <v>0</v>
      </c>
      <c r="AN42" s="36">
        <v>0</v>
      </c>
    </row>
    <row r="43" spans="1:40" s="3" customFormat="1" ht="15" x14ac:dyDescent="0.25">
      <c r="A43" s="53" t="s">
        <v>68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  <c r="AI43" s="36">
        <v>1662.6132789999999</v>
      </c>
      <c r="AJ43" s="36">
        <v>1717.8462810000001</v>
      </c>
      <c r="AK43" s="36">
        <v>1907</v>
      </c>
      <c r="AL43" s="36">
        <v>1817.9124240000001</v>
      </c>
      <c r="AM43" s="36">
        <v>1813</v>
      </c>
      <c r="AN43" s="36">
        <v>1759</v>
      </c>
    </row>
    <row r="44" spans="1:40" s="3" customFormat="1" ht="15" x14ac:dyDescent="0.25">
      <c r="A44" s="43" t="s">
        <v>69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  <c r="AI44" s="42">
        <v>204504.614458</v>
      </c>
      <c r="AJ44" s="42">
        <v>207505.22169200002</v>
      </c>
      <c r="AK44" s="42">
        <v>207168</v>
      </c>
      <c r="AL44" s="42">
        <v>194594.47245200002</v>
      </c>
      <c r="AM44" s="42">
        <v>191373</v>
      </c>
      <c r="AN44" s="42">
        <v>198313</v>
      </c>
    </row>
    <row r="45" spans="1:40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">
      <c r="A46" s="44" t="s">
        <v>70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0" x14ac:dyDescent="0.2">
      <c r="A47" s="53" t="s">
        <v>64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  <c r="AI47" s="36">
        <v>19897.890668</v>
      </c>
      <c r="AJ47" s="36">
        <v>24384.697605000001</v>
      </c>
      <c r="AK47" s="36">
        <v>13462</v>
      </c>
      <c r="AL47" s="36">
        <v>15897.186739000001</v>
      </c>
      <c r="AM47" s="36">
        <v>21797</v>
      </c>
      <c r="AN47" s="36">
        <v>7480.6990069999993</v>
      </c>
    </row>
    <row r="48" spans="1:40" x14ac:dyDescent="0.2">
      <c r="A48" s="53" t="s">
        <v>65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  <c r="AI48" s="36">
        <v>87.756423999999996</v>
      </c>
      <c r="AJ48" s="36">
        <v>74.753849000000002</v>
      </c>
      <c r="AK48" s="36">
        <v>64</v>
      </c>
      <c r="AL48" s="36">
        <v>64.745733000000001</v>
      </c>
      <c r="AM48" s="36">
        <v>59</v>
      </c>
      <c r="AN48" s="36">
        <v>53.128762000000002</v>
      </c>
    </row>
    <row r="49" spans="1:40" s="19" customFormat="1" x14ac:dyDescent="0.2">
      <c r="A49" s="53" t="s">
        <v>71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  <c r="AI49" s="36">
        <v>800.46450400000003</v>
      </c>
      <c r="AJ49" s="36">
        <v>496.17327399999999</v>
      </c>
      <c r="AK49" s="36">
        <v>669</v>
      </c>
      <c r="AL49" s="36">
        <v>597.20231000000001</v>
      </c>
      <c r="AM49" s="36">
        <v>406</v>
      </c>
      <c r="AN49" s="36">
        <v>455.13726400000002</v>
      </c>
    </row>
    <row r="50" spans="1:40" s="19" customFormat="1" x14ac:dyDescent="0.2">
      <c r="A50" s="53" t="s">
        <v>72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  <c r="AI50" s="36">
        <v>892.086861</v>
      </c>
      <c r="AJ50" s="36">
        <v>1333.7007599999999</v>
      </c>
      <c r="AK50" s="36">
        <v>1748</v>
      </c>
      <c r="AL50" s="36">
        <v>1344.4873730000002</v>
      </c>
      <c r="AM50" s="36">
        <v>1492</v>
      </c>
      <c r="AN50" s="36">
        <v>1173.6202929999999</v>
      </c>
    </row>
    <row r="51" spans="1:40" x14ac:dyDescent="0.2">
      <c r="A51" s="53" t="s">
        <v>47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  <c r="AI51" s="36">
        <v>0</v>
      </c>
      <c r="AJ51" s="36">
        <v>27.646494000000001</v>
      </c>
      <c r="AK51" s="36">
        <v>28</v>
      </c>
      <c r="AL51" s="36">
        <v>19.49522</v>
      </c>
      <c r="AM51" s="36">
        <v>56</v>
      </c>
      <c r="AN51" s="36">
        <v>28.753022000000001</v>
      </c>
    </row>
    <row r="52" spans="1:40" x14ac:dyDescent="0.2">
      <c r="A52" s="4" t="s">
        <v>73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  <c r="AI52" s="46">
        <v>2895.9333670000001</v>
      </c>
      <c r="AJ52" s="46">
        <v>2366.3270200000002</v>
      </c>
      <c r="AK52" s="46">
        <v>2474</v>
      </c>
      <c r="AL52" s="46">
        <v>2202.4105450000002</v>
      </c>
      <c r="AM52" s="46">
        <v>2234</v>
      </c>
      <c r="AN52" s="46">
        <v>2515.682053</v>
      </c>
    </row>
    <row r="53" spans="1:40" ht="15" x14ac:dyDescent="0.25">
      <c r="A53" s="3" t="s">
        <v>74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  <c r="AI53" s="17">
        <v>24574.131824</v>
      </c>
      <c r="AJ53" s="17">
        <v>28683.299002000003</v>
      </c>
      <c r="AK53" s="17">
        <v>18445</v>
      </c>
      <c r="AL53" s="17">
        <v>20125.52792</v>
      </c>
      <c r="AM53" s="17">
        <v>26045</v>
      </c>
      <c r="AN53" s="17">
        <v>11707</v>
      </c>
    </row>
    <row r="54" spans="1:40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s="3" customFormat="1" ht="15" x14ac:dyDescent="0.25">
      <c r="A55" s="1" t="s">
        <v>162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s="3" customFormat="1" ht="15.75" thickBot="1" x14ac:dyDescent="0.3">
      <c r="A56" s="51" t="s">
        <v>75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  <c r="AI56" s="52">
        <v>367007.79158099997</v>
      </c>
      <c r="AJ56" s="52">
        <v>380078.76685400004</v>
      </c>
      <c r="AK56" s="52">
        <v>373416</v>
      </c>
      <c r="AL56" s="52">
        <v>359854.31145200005</v>
      </c>
      <c r="AM56" s="52">
        <v>368020</v>
      </c>
      <c r="AN56" s="52">
        <v>363550</v>
      </c>
    </row>
    <row r="57" spans="1:40" s="3" customFormat="1" ht="15" x14ac:dyDescent="0.25">
      <c r="A57" s="24"/>
      <c r="B57" s="25"/>
      <c r="C57" s="25"/>
      <c r="D57" s="25"/>
    </row>
    <row r="58" spans="1:40" ht="15" x14ac:dyDescent="0.25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</row>
    <row r="59" spans="1:40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40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40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40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40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5"/>
  <sheetViews>
    <sheetView showGridLines="0" tabSelected="1" zoomScale="85" zoomScaleNormal="85" workbookViewId="0">
      <pane xSplit="1" ySplit="6" topLeftCell="AA7" activePane="bottomRight" state="frozen"/>
      <selection pane="topRight" activeCell="AE63" sqref="AE63"/>
      <selection pane="bottomLeft" activeCell="AE63" sqref="AE63"/>
      <selection pane="bottomRight" activeCell="A45" sqref="A45"/>
    </sheetView>
  </sheetViews>
  <sheetFormatPr defaultColWidth="9" defaultRowHeight="14.25" x14ac:dyDescent="0.2"/>
  <cols>
    <col min="1" max="1" width="66" style="18" customWidth="1"/>
    <col min="2" max="6" width="12.5" style="53" customWidth="1"/>
    <col min="7" max="9" width="10.375" style="53" customWidth="1"/>
    <col min="10" max="11" width="12.5" style="53" customWidth="1"/>
    <col min="12" max="13" width="9.5" style="53" customWidth="1"/>
    <col min="14" max="28" width="12.5" style="53" customWidth="1"/>
    <col min="29" max="29" width="12.625" style="53" customWidth="1"/>
    <col min="30" max="34" width="12.5" style="53" customWidth="1"/>
    <col min="35" max="16384" width="9" style="53"/>
  </cols>
  <sheetData>
    <row r="1" spans="1:40" s="93" customFormat="1" ht="17.649999999999999" customHeight="1" x14ac:dyDescent="0.3">
      <c r="A1" s="88" t="str">
        <f>company</f>
        <v>Heimstaden AB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s="93" customFormat="1" ht="17.649999999999999" customHeight="1" x14ac:dyDescent="0.3">
      <c r="A2" s="91" t="str">
        <f>'Incomestatement-Y'!$A$2</f>
        <v>Q3 2025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s="78" customFormat="1" x14ac:dyDescent="0.2">
      <c r="A3" s="79"/>
      <c r="B3" s="80"/>
      <c r="C3" s="80"/>
      <c r="D3" s="80"/>
      <c r="E3" s="80"/>
      <c r="F3" s="80"/>
      <c r="G3" s="80"/>
    </row>
    <row r="4" spans="1:40" s="18" customFormat="1" ht="18" x14ac:dyDescent="0.2">
      <c r="A4" s="81" t="s">
        <v>6</v>
      </c>
    </row>
    <row r="5" spans="1:40" s="18" customFormat="1" x14ac:dyDescent="0.2"/>
    <row r="6" spans="1:40" ht="15" x14ac:dyDescent="0.25">
      <c r="A6" s="64" t="s">
        <v>8</v>
      </c>
      <c r="B6" s="64" t="s">
        <v>120</v>
      </c>
      <c r="C6" s="64" t="s">
        <v>121</v>
      </c>
      <c r="D6" s="64" t="s">
        <v>122</v>
      </c>
      <c r="E6" s="64" t="s">
        <v>123</v>
      </c>
      <c r="F6" s="64" t="s">
        <v>124</v>
      </c>
      <c r="G6" s="64" t="s">
        <v>125</v>
      </c>
      <c r="H6" s="64" t="s">
        <v>126</v>
      </c>
      <c r="I6" s="64" t="s">
        <v>127</v>
      </c>
      <c r="J6" s="64" t="s">
        <v>128</v>
      </c>
      <c r="K6" s="64" t="s">
        <v>129</v>
      </c>
      <c r="L6" s="64" t="s">
        <v>130</v>
      </c>
      <c r="M6" s="64" t="s">
        <v>131</v>
      </c>
      <c r="N6" s="64" t="s">
        <v>132</v>
      </c>
      <c r="O6" s="64" t="s">
        <v>133</v>
      </c>
      <c r="P6" s="64" t="s">
        <v>134</v>
      </c>
      <c r="Q6" s="64" t="s">
        <v>135</v>
      </c>
      <c r="R6" s="64" t="s">
        <v>136</v>
      </c>
      <c r="S6" s="64" t="s">
        <v>137</v>
      </c>
      <c r="T6" s="64" t="s">
        <v>138</v>
      </c>
      <c r="U6" s="64" t="s">
        <v>139</v>
      </c>
      <c r="V6" s="64" t="s">
        <v>140</v>
      </c>
      <c r="W6" s="64" t="s">
        <v>141</v>
      </c>
      <c r="X6" s="64" t="s">
        <v>142</v>
      </c>
      <c r="Y6" s="64" t="s">
        <v>143</v>
      </c>
      <c r="Z6" s="64" t="s">
        <v>144</v>
      </c>
      <c r="AA6" s="64" t="s">
        <v>145</v>
      </c>
      <c r="AB6" s="64" t="s">
        <v>146</v>
      </c>
      <c r="AC6" s="64" t="s">
        <v>147</v>
      </c>
      <c r="AD6" s="64" t="s">
        <v>148</v>
      </c>
      <c r="AE6" s="64" t="s">
        <v>149</v>
      </c>
      <c r="AF6" s="64" t="s">
        <v>150</v>
      </c>
      <c r="AG6" s="64" t="s">
        <v>151</v>
      </c>
      <c r="AH6" s="64" t="s">
        <v>152</v>
      </c>
      <c r="AI6" s="64" t="s">
        <v>153</v>
      </c>
      <c r="AJ6" s="64" t="s">
        <v>154</v>
      </c>
      <c r="AK6" s="64" t="s">
        <v>155</v>
      </c>
      <c r="AL6" s="64" t="s">
        <v>156</v>
      </c>
      <c r="AM6" s="64" t="s">
        <v>157</v>
      </c>
      <c r="AN6" s="64" t="s">
        <v>158</v>
      </c>
    </row>
    <row r="7" spans="1:40" s="30" customFormat="1" ht="15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 ht="15" x14ac:dyDescent="0.25">
      <c r="A8" s="53" t="s">
        <v>28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  <c r="AI8" s="35">
        <v>3153.5059999999994</v>
      </c>
      <c r="AJ8" s="35">
        <v>3341</v>
      </c>
      <c r="AK8" s="35">
        <v>2909</v>
      </c>
      <c r="AL8" s="35">
        <v>9084.6412959999998</v>
      </c>
      <c r="AM8" s="35">
        <v>2908</v>
      </c>
      <c r="AN8" s="35">
        <v>2681.3852900000002</v>
      </c>
    </row>
    <row r="9" spans="1:40" x14ac:dyDescent="0.2">
      <c r="A9" s="53" t="s">
        <v>77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4" t="s">
        <v>163</v>
      </c>
      <c r="AG9" s="94" t="s">
        <v>163</v>
      </c>
      <c r="AH9" s="94" t="s">
        <v>163</v>
      </c>
      <c r="AI9" s="94"/>
      <c r="AJ9" s="94"/>
      <c r="AK9" s="94"/>
      <c r="AL9" s="94"/>
      <c r="AM9" s="94"/>
      <c r="AN9" s="94"/>
    </row>
    <row r="10" spans="1:40" x14ac:dyDescent="0.2">
      <c r="A10" s="76" t="s">
        <v>78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54">
        <v>-9291.509</v>
      </c>
      <c r="AA10" s="54">
        <v>-4299.0049999999992</v>
      </c>
      <c r="AB10" s="54">
        <v>6364.7179999999989</v>
      </c>
      <c r="AC10" s="54">
        <v>11773.171</v>
      </c>
      <c r="AD10" s="54">
        <v>13477.24</v>
      </c>
      <c r="AE10" s="54">
        <v>7338.715000000002</v>
      </c>
      <c r="AF10" s="54">
        <v>4942.3570000000036</v>
      </c>
      <c r="AG10" s="54">
        <v>5297.1355909999947</v>
      </c>
      <c r="AH10" s="54">
        <v>-2129.8240000000001</v>
      </c>
      <c r="AI10" s="54">
        <v>-1259</v>
      </c>
      <c r="AJ10" s="54">
        <v>-2600</v>
      </c>
      <c r="AK10" s="54">
        <v>-2208</v>
      </c>
      <c r="AL10" s="54">
        <v>-3171.4621000000002</v>
      </c>
      <c r="AM10" s="54">
        <v>-3838</v>
      </c>
      <c r="AN10" s="54">
        <v>-791.9581890000004</v>
      </c>
    </row>
    <row r="11" spans="1:40" x14ac:dyDescent="0.2">
      <c r="A11" s="76" t="s">
        <v>79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  <c r="AI11" s="54">
        <v>189.49</v>
      </c>
      <c r="AJ11" s="54">
        <v>992.71900000000005</v>
      </c>
      <c r="AK11" s="54">
        <v>-368</v>
      </c>
      <c r="AL11" s="54">
        <v>-153.47545400000001</v>
      </c>
      <c r="AM11" s="54">
        <v>292</v>
      </c>
      <c r="AN11" s="54">
        <v>-147.23837800000001</v>
      </c>
    </row>
    <row r="12" spans="1:40" x14ac:dyDescent="0.2">
      <c r="A12" s="76" t="s">
        <v>80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  <c r="AI12" s="54">
        <v>1563.3909999999998</v>
      </c>
      <c r="AJ12" s="54">
        <v>1866.6009999999994</v>
      </c>
      <c r="AK12" s="54">
        <v>1429</v>
      </c>
      <c r="AL12" s="54">
        <v>1625.7280000000001</v>
      </c>
      <c r="AM12" s="54">
        <v>1579</v>
      </c>
      <c r="AN12" s="54">
        <v>1650.6485370000005</v>
      </c>
    </row>
    <row r="13" spans="1:40" s="99" customFormat="1" ht="15" x14ac:dyDescent="0.25">
      <c r="A13" s="97" t="s">
        <v>81</v>
      </c>
      <c r="B13" s="96">
        <v>-34.32</v>
      </c>
      <c r="C13" s="96">
        <v>-18.687000000000001</v>
      </c>
      <c r="D13" s="96">
        <v>-13.994</v>
      </c>
      <c r="E13" s="96">
        <v>1.4490000000000001</v>
      </c>
      <c r="F13" s="96">
        <v>2.3969999999999998</v>
      </c>
      <c r="G13" s="96">
        <v>0</v>
      </c>
      <c r="H13" s="96">
        <v>2</v>
      </c>
      <c r="I13" s="96">
        <v>5.4616720000000001</v>
      </c>
      <c r="J13" s="96">
        <v>0.20399999999999999</v>
      </c>
      <c r="K13" s="96">
        <v>-0.90150300000000017</v>
      </c>
      <c r="L13" s="96">
        <v>135.09750299999999</v>
      </c>
      <c r="M13" s="96">
        <v>-234.38800000000001</v>
      </c>
      <c r="N13" s="96">
        <v>64.873999999999995</v>
      </c>
      <c r="O13" s="96">
        <v>43.753754000000015</v>
      </c>
      <c r="P13" s="96">
        <v>-179.13599999999997</v>
      </c>
      <c r="Q13" s="96">
        <v>-117.34</v>
      </c>
      <c r="R13" s="96">
        <v>-118</v>
      </c>
      <c r="S13" s="96">
        <v>-86</v>
      </c>
      <c r="T13" s="96">
        <v>68</v>
      </c>
      <c r="U13" s="96">
        <v>-234</v>
      </c>
      <c r="V13" s="96">
        <v>539.11</v>
      </c>
      <c r="W13" s="96">
        <v>-288.11</v>
      </c>
      <c r="X13" s="96">
        <v>242.65400000000011</v>
      </c>
      <c r="Y13" s="96">
        <v>-1250.4380000000001</v>
      </c>
      <c r="Z13" s="96">
        <v>367.15900000000011</v>
      </c>
      <c r="AA13" s="96">
        <v>4704.9830000000002</v>
      </c>
      <c r="AB13" s="96">
        <v>691.85799999999995</v>
      </c>
      <c r="AC13" s="96">
        <v>3453.2059999999983</v>
      </c>
      <c r="AD13" s="96">
        <v>1307.6280000000002</v>
      </c>
      <c r="AE13" s="96">
        <v>3606.0440000000003</v>
      </c>
      <c r="AF13" s="96">
        <v>-395.90700000000015</v>
      </c>
      <c r="AG13" s="96">
        <v>-4083.6453446610003</v>
      </c>
      <c r="AH13" s="96">
        <v>2244.2049999999999</v>
      </c>
      <c r="AI13" s="96">
        <v>-1103</v>
      </c>
      <c r="AJ13" s="96">
        <v>-630.90199999999982</v>
      </c>
      <c r="AK13" s="96">
        <v>462</v>
      </c>
      <c r="AL13" s="96">
        <v>-4851.9684619999989</v>
      </c>
      <c r="AM13" s="96">
        <v>1860</v>
      </c>
      <c r="AN13" s="96">
        <v>-847.71906600000011</v>
      </c>
    </row>
    <row r="14" spans="1:40" s="99" customFormat="1" ht="15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</row>
    <row r="15" spans="1:40" s="98" customFormat="1" ht="15" x14ac:dyDescent="0.25">
      <c r="A15" s="98" t="s">
        <v>82</v>
      </c>
      <c r="B15" s="98">
        <f t="shared" ref="B15:AK15" si="0">SUM(B8:B13)</f>
        <v>48.576000000000015</v>
      </c>
      <c r="C15" s="98">
        <f t="shared" si="0"/>
        <v>86.008000000000038</v>
      </c>
      <c r="D15" s="98">
        <f t="shared" si="0"/>
        <v>100.27399999999982</v>
      </c>
      <c r="E15" s="98">
        <f t="shared" si="0"/>
        <v>67.164105000000333</v>
      </c>
      <c r="F15" s="98">
        <f t="shared" si="0"/>
        <v>93.960999999999956</v>
      </c>
      <c r="G15" s="98">
        <f t="shared" si="0"/>
        <v>141</v>
      </c>
      <c r="H15" s="98">
        <f t="shared" si="0"/>
        <v>153</v>
      </c>
      <c r="I15" s="98">
        <f t="shared" si="0"/>
        <v>520.17525800000021</v>
      </c>
      <c r="J15" s="98">
        <f t="shared" si="0"/>
        <v>185.67200000000003</v>
      </c>
      <c r="K15" s="98">
        <f t="shared" si="0"/>
        <v>276.9758910000005</v>
      </c>
      <c r="L15" s="98">
        <f t="shared" si="0"/>
        <v>279.39817299999959</v>
      </c>
      <c r="M15" s="98">
        <f t="shared" si="0"/>
        <v>147.17693599999947</v>
      </c>
      <c r="N15" s="98">
        <f t="shared" si="0"/>
        <v>237.05299999999997</v>
      </c>
      <c r="O15" s="98">
        <f t="shared" si="0"/>
        <v>302.32946699999974</v>
      </c>
      <c r="P15" s="98">
        <f t="shared" si="0"/>
        <v>420.82153300000027</v>
      </c>
      <c r="Q15" s="98">
        <f t="shared" si="0"/>
        <v>281.20171200000004</v>
      </c>
      <c r="R15" s="98">
        <f t="shared" si="0"/>
        <v>814.73299999999995</v>
      </c>
      <c r="S15" s="98">
        <f t="shared" si="0"/>
        <v>1015.2670000000001</v>
      </c>
      <c r="T15" s="98">
        <f t="shared" si="0"/>
        <v>314</v>
      </c>
      <c r="U15" s="98">
        <f t="shared" si="0"/>
        <v>1599</v>
      </c>
      <c r="V15" s="98">
        <f t="shared" si="0"/>
        <v>1155.172</v>
      </c>
      <c r="W15" s="98">
        <f t="shared" si="0"/>
        <v>1278.828</v>
      </c>
      <c r="X15" s="98">
        <f t="shared" si="0"/>
        <v>1416.5919999999996</v>
      </c>
      <c r="Y15" s="98">
        <f t="shared" si="0"/>
        <v>-727.17800000000034</v>
      </c>
      <c r="Z15" s="98">
        <f t="shared" si="0"/>
        <v>1918.8312730000016</v>
      </c>
      <c r="AA15" s="98">
        <f t="shared" si="0"/>
        <v>2001.4677269999993</v>
      </c>
      <c r="AB15" s="98">
        <f t="shared" si="0"/>
        <v>2072.1809999999987</v>
      </c>
      <c r="AC15" s="98">
        <f t="shared" si="0"/>
        <v>2804.6709999999994</v>
      </c>
      <c r="AD15" s="98">
        <f t="shared" si="0"/>
        <v>2103.4039999999995</v>
      </c>
      <c r="AE15" s="98">
        <f t="shared" si="0"/>
        <v>2340.255000000001</v>
      </c>
      <c r="AF15" s="98">
        <f t="shared" si="0"/>
        <v>2479.0530000000031</v>
      </c>
      <c r="AG15" s="98">
        <f t="shared" si="0"/>
        <v>2107.3995283389941</v>
      </c>
      <c r="AH15" s="98">
        <f t="shared" si="0"/>
        <v>2370.616</v>
      </c>
      <c r="AI15" s="98">
        <f t="shared" si="0"/>
        <v>2544.3869999999988</v>
      </c>
      <c r="AJ15" s="98">
        <f t="shared" si="0"/>
        <v>2969.4179999999997</v>
      </c>
      <c r="AK15" s="98">
        <f t="shared" si="0"/>
        <v>2224</v>
      </c>
      <c r="AL15" s="98">
        <v>2533.4632799999999</v>
      </c>
      <c r="AM15" s="98">
        <f>SUM(AM8:AM14)</f>
        <v>2801</v>
      </c>
      <c r="AN15" s="98">
        <f>SUM(AN8:AN14)</f>
        <v>2545.1181940000001</v>
      </c>
    </row>
    <row r="16" spans="1:40" s="95" customFormat="1" x14ac:dyDescent="0.2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</row>
    <row r="17" spans="1:40" ht="15" x14ac:dyDescent="0.2">
      <c r="A17" s="37" t="s">
        <v>83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</row>
    <row r="18" spans="1:40" s="30" customFormat="1" ht="15" x14ac:dyDescent="0.25">
      <c r="A18" s="53" t="s">
        <v>84</v>
      </c>
      <c r="B18" s="54">
        <v>9.4550000000000001</v>
      </c>
      <c r="C18" s="54">
        <v>-17.353000000000002</v>
      </c>
      <c r="D18" s="54">
        <v>-50.584000000000003</v>
      </c>
      <c r="E18" s="54">
        <v>5.2019999999999982</v>
      </c>
      <c r="F18" s="54">
        <v>-36.697000000000003</v>
      </c>
      <c r="G18" s="54">
        <v>-25</v>
      </c>
      <c r="H18" s="54">
        <v>-27</v>
      </c>
      <c r="I18" s="54">
        <v>-316.33545299999997</v>
      </c>
      <c r="J18" s="54">
        <v>-129.22800000000001</v>
      </c>
      <c r="K18" s="54">
        <v>201.20699999999999</v>
      </c>
      <c r="L18" s="54">
        <v>252.51800000000003</v>
      </c>
      <c r="M18" s="54">
        <v>23.97399999999999</v>
      </c>
      <c r="N18" s="54">
        <v>-103.374</v>
      </c>
      <c r="O18" s="54">
        <v>133.70099999999999</v>
      </c>
      <c r="P18" s="54">
        <v>-232.02799999999999</v>
      </c>
      <c r="Q18" s="54">
        <v>140.16399999999999</v>
      </c>
      <c r="R18" s="54">
        <v>-195</v>
      </c>
      <c r="S18" s="54">
        <v>-66</v>
      </c>
      <c r="T18" s="54">
        <v>265</v>
      </c>
      <c r="U18" s="54">
        <v>-375</v>
      </c>
      <c r="V18" s="54">
        <v>-225.34800000000001</v>
      </c>
      <c r="W18" s="54">
        <v>-215.65199999999999</v>
      </c>
      <c r="X18" s="54">
        <v>208.68299999999999</v>
      </c>
      <c r="Y18" s="54">
        <v>-255.59300000000002</v>
      </c>
      <c r="Z18" s="54">
        <v>-550.38</v>
      </c>
      <c r="AA18" s="54">
        <v>50.124000000000024</v>
      </c>
      <c r="AB18" s="54">
        <v>224.61499999999995</v>
      </c>
      <c r="AC18" s="54">
        <v>-509.48499999999996</v>
      </c>
      <c r="AD18" s="54">
        <v>-287.72800000000001</v>
      </c>
      <c r="AE18" s="54">
        <v>-845.98900000000003</v>
      </c>
      <c r="AF18" s="54">
        <v>257.87699999999995</v>
      </c>
      <c r="AG18" s="54">
        <v>659.56015400000013</v>
      </c>
      <c r="AH18" s="54">
        <v>-449.81200000000001</v>
      </c>
      <c r="AI18" s="54">
        <v>460.387</v>
      </c>
      <c r="AJ18" s="54">
        <v>-380.49400000000003</v>
      </c>
      <c r="AK18" s="54">
        <v>-124</v>
      </c>
      <c r="AL18" s="54">
        <v>-752.18774989349083</v>
      </c>
      <c r="AM18" s="54">
        <v>412</v>
      </c>
      <c r="AN18" s="54">
        <v>57.156256320797013</v>
      </c>
    </row>
    <row r="19" spans="1:40" s="30" customFormat="1" ht="15" x14ac:dyDescent="0.25">
      <c r="A19" s="53" t="s">
        <v>85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-883.04100000000005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f>+'Cash_flow-Y'!H19-SUM(Z19:AA19)</f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</row>
    <row r="20" spans="1:40" x14ac:dyDescent="0.2">
      <c r="A20" s="53" t="s">
        <v>86</v>
      </c>
      <c r="B20" s="54">
        <v>-0.437</v>
      </c>
      <c r="C20" s="54">
        <v>19.490000000000002</v>
      </c>
      <c r="D20" s="54">
        <v>91.659000000000006</v>
      </c>
      <c r="E20" s="54">
        <v>133.99900000000002</v>
      </c>
      <c r="F20" s="54">
        <v>-42.107999999999997</v>
      </c>
      <c r="G20" s="54">
        <v>16</v>
      </c>
      <c r="H20" s="54">
        <v>217</v>
      </c>
      <c r="I20" s="54">
        <v>617.60233100000005</v>
      </c>
      <c r="J20" s="54">
        <v>105.23399999999999</v>
      </c>
      <c r="K20" s="54">
        <v>-143.79</v>
      </c>
      <c r="L20" s="54">
        <v>129.38499999999999</v>
      </c>
      <c r="M20" s="54">
        <v>-580.25600000000009</v>
      </c>
      <c r="N20" s="54">
        <v>-259.94299999999998</v>
      </c>
      <c r="O20" s="54">
        <v>111.86799999999999</v>
      </c>
      <c r="P20" s="54">
        <v>-139.55799999999999</v>
      </c>
      <c r="Q20" s="54">
        <v>647.99399999999991</v>
      </c>
      <c r="R20" s="54">
        <v>157</v>
      </c>
      <c r="S20" s="54">
        <v>-466</v>
      </c>
      <c r="T20" s="54">
        <v>10.599999999999909</v>
      </c>
      <c r="U20" s="54">
        <v>107.40000000000009</v>
      </c>
      <c r="V20" s="54">
        <v>428.08899999999994</v>
      </c>
      <c r="W20" s="54">
        <v>251.91100000000006</v>
      </c>
      <c r="X20" s="54">
        <v>-864.44900000000007</v>
      </c>
      <c r="Y20" s="54">
        <v>4051.3410000000003</v>
      </c>
      <c r="Z20" s="54">
        <v>-536.73900000000003</v>
      </c>
      <c r="AA20" s="54">
        <v>-373.39800000000014</v>
      </c>
      <c r="AB20" s="54">
        <v>-102.89199999999983</v>
      </c>
      <c r="AC20" s="54">
        <v>692.65299999999979</v>
      </c>
      <c r="AD20" s="54">
        <v>115.98299999999995</v>
      </c>
      <c r="AE20" s="54">
        <v>-332.11500000000001</v>
      </c>
      <c r="AF20" s="54">
        <v>-18.052999999999429</v>
      </c>
      <c r="AG20" s="54">
        <v>-1183.1410000000005</v>
      </c>
      <c r="AH20" s="54">
        <v>439.65499999999975</v>
      </c>
      <c r="AI20" s="54">
        <v>-232.20599999999968</v>
      </c>
      <c r="AJ20" s="54">
        <v>-311.8420000000001</v>
      </c>
      <c r="AK20" s="54">
        <v>352</v>
      </c>
      <c r="AL20" s="54">
        <v>-204.72676000000001</v>
      </c>
      <c r="AM20" s="54">
        <v>-257</v>
      </c>
      <c r="AN20" s="54">
        <v>-108.09661700000015</v>
      </c>
    </row>
    <row r="21" spans="1:40" s="98" customFormat="1" ht="15" x14ac:dyDescent="0.25">
      <c r="A21" s="98" t="s">
        <v>87</v>
      </c>
      <c r="B21" s="98">
        <f t="shared" ref="B21:AH21" si="1">SUM(B18:B20,B15)</f>
        <v>57.594000000000015</v>
      </c>
      <c r="C21" s="98">
        <f t="shared" si="1"/>
        <v>88.145000000000039</v>
      </c>
      <c r="D21" s="98">
        <f t="shared" si="1"/>
        <v>141.34899999999982</v>
      </c>
      <c r="E21" s="98">
        <f t="shared" si="1"/>
        <v>206.36510500000037</v>
      </c>
      <c r="F21" s="98">
        <f t="shared" si="1"/>
        <v>15.155999999999949</v>
      </c>
      <c r="G21" s="98">
        <f t="shared" si="1"/>
        <v>132</v>
      </c>
      <c r="H21" s="98">
        <f t="shared" si="1"/>
        <v>343</v>
      </c>
      <c r="I21" s="98">
        <f t="shared" si="1"/>
        <v>821.44213600000035</v>
      </c>
      <c r="J21" s="98">
        <f t="shared" si="1"/>
        <v>161.678</v>
      </c>
      <c r="K21" s="98">
        <f t="shared" si="1"/>
        <v>334.39289100000053</v>
      </c>
      <c r="L21" s="98">
        <f t="shared" si="1"/>
        <v>-221.73982700000045</v>
      </c>
      <c r="M21" s="98">
        <f t="shared" si="1"/>
        <v>-409.10506400000065</v>
      </c>
      <c r="N21" s="98">
        <f t="shared" si="1"/>
        <v>-126.26400000000004</v>
      </c>
      <c r="O21" s="98">
        <f t="shared" si="1"/>
        <v>547.89846699999975</v>
      </c>
      <c r="P21" s="98">
        <f t="shared" si="1"/>
        <v>49.23553300000026</v>
      </c>
      <c r="Q21" s="98">
        <f t="shared" si="1"/>
        <v>1069.3597119999999</v>
      </c>
      <c r="R21" s="98">
        <f t="shared" si="1"/>
        <v>776.73299999999995</v>
      </c>
      <c r="S21" s="98">
        <f t="shared" si="1"/>
        <v>483.26700000000005</v>
      </c>
      <c r="T21" s="98">
        <f t="shared" si="1"/>
        <v>589.59999999999991</v>
      </c>
      <c r="U21" s="98">
        <f t="shared" si="1"/>
        <v>1331.4</v>
      </c>
      <c r="V21" s="98">
        <f t="shared" si="1"/>
        <v>1357.913</v>
      </c>
      <c r="W21" s="98">
        <f t="shared" si="1"/>
        <v>1315.087</v>
      </c>
      <c r="X21" s="98">
        <f t="shared" si="1"/>
        <v>760.82599999999957</v>
      </c>
      <c r="Y21" s="98">
        <f t="shared" si="1"/>
        <v>3068.57</v>
      </c>
      <c r="Z21" s="98">
        <f t="shared" si="1"/>
        <v>831.71227300000146</v>
      </c>
      <c r="AA21" s="98">
        <f t="shared" si="1"/>
        <v>1678.1937269999992</v>
      </c>
      <c r="AB21" s="98">
        <f t="shared" si="1"/>
        <v>2193.9039999999986</v>
      </c>
      <c r="AC21" s="98">
        <f t="shared" si="1"/>
        <v>2987.838999999999</v>
      </c>
      <c r="AD21" s="98">
        <f t="shared" si="1"/>
        <v>1931.6589999999994</v>
      </c>
      <c r="AE21" s="98">
        <f t="shared" si="1"/>
        <v>1162.151000000001</v>
      </c>
      <c r="AF21" s="98">
        <f t="shared" si="1"/>
        <v>2718.8770000000036</v>
      </c>
      <c r="AG21" s="98">
        <f t="shared" si="1"/>
        <v>1583.8186823389938</v>
      </c>
      <c r="AH21" s="98">
        <f t="shared" si="1"/>
        <v>2360.4589999999998</v>
      </c>
      <c r="AI21" s="98">
        <f>SUM(AI18:AI20,AI15)</f>
        <v>2772.5679999999993</v>
      </c>
      <c r="AJ21" s="98">
        <f t="shared" ref="AJ21:AK21" si="2">SUM(AJ18:AJ20,AJ15)</f>
        <v>2277.0819999999994</v>
      </c>
      <c r="AK21" s="98">
        <f t="shared" si="2"/>
        <v>2452</v>
      </c>
      <c r="AL21" s="98">
        <v>1576.548770106509</v>
      </c>
      <c r="AM21" s="98">
        <f>SUM(AM15:AM20)</f>
        <v>2956</v>
      </c>
      <c r="AN21" s="98">
        <f>SUM(AN15:AN20)</f>
        <v>2494.1778333207972</v>
      </c>
    </row>
    <row r="22" spans="1:40" s="95" customFormat="1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</row>
    <row r="23" spans="1:40" s="95" customFormat="1" x14ac:dyDescent="0.2">
      <c r="A23" s="95" t="s">
        <v>88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>
        <v>-299</v>
      </c>
      <c r="S23" s="96">
        <v>-338</v>
      </c>
      <c r="T23" s="96">
        <v>-360</v>
      </c>
      <c r="U23" s="96">
        <v>-385</v>
      </c>
      <c r="V23" s="96">
        <v>-473.82799999999997</v>
      </c>
      <c r="W23" s="96">
        <v>-625.17200000000003</v>
      </c>
      <c r="X23" s="96">
        <v>-560</v>
      </c>
      <c r="Y23" s="96">
        <v>-858</v>
      </c>
      <c r="Z23" s="96">
        <v>-374.78300000000002</v>
      </c>
      <c r="AA23" s="96">
        <v>-660.68999999999994</v>
      </c>
      <c r="AB23" s="96">
        <v>-875.52700000000016</v>
      </c>
      <c r="AC23" s="96">
        <v>-782</v>
      </c>
      <c r="AD23" s="96">
        <v>-1338</v>
      </c>
      <c r="AE23" s="96">
        <v>-1235</v>
      </c>
      <c r="AF23" s="96">
        <v>-1728.9110000000001</v>
      </c>
      <c r="AG23" s="96">
        <v>-1420.3689999999997</v>
      </c>
      <c r="AH23" s="96">
        <v>-1674.665</v>
      </c>
      <c r="AI23" s="96">
        <v>-1490.335</v>
      </c>
      <c r="AJ23" s="96">
        <v>-1927.6009999999997</v>
      </c>
      <c r="AK23" s="96">
        <v>-1547</v>
      </c>
      <c r="AL23" s="96">
        <v>-1746.3209999999999</v>
      </c>
      <c r="AM23" s="96">
        <v>-1369</v>
      </c>
      <c r="AN23" s="96">
        <v>-1547.4564950000004</v>
      </c>
    </row>
    <row r="24" spans="1:40" s="95" customFormat="1" x14ac:dyDescent="0.2">
      <c r="A24" s="95" t="s">
        <v>89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>
        <v>23</v>
      </c>
      <c r="S24" s="96">
        <v>6</v>
      </c>
      <c r="T24" s="96">
        <v>9</v>
      </c>
      <c r="U24" s="96">
        <v>61</v>
      </c>
      <c r="V24" s="96">
        <v>0</v>
      </c>
      <c r="W24" s="96">
        <v>0</v>
      </c>
      <c r="X24" s="96">
        <v>7</v>
      </c>
      <c r="Y24" s="96">
        <v>36</v>
      </c>
      <c r="Z24" s="96">
        <v>12</v>
      </c>
      <c r="AA24" s="96">
        <v>9</v>
      </c>
      <c r="AB24" s="96">
        <v>-21</v>
      </c>
      <c r="AC24" s="96">
        <v>341</v>
      </c>
      <c r="AD24" s="96">
        <v>42.877000000000002</v>
      </c>
      <c r="AE24" s="96">
        <v>6.1229999999999976</v>
      </c>
      <c r="AF24" s="96">
        <v>158</v>
      </c>
      <c r="AG24" s="96">
        <v>177</v>
      </c>
      <c r="AH24" s="96">
        <v>96.81</v>
      </c>
      <c r="AI24" s="96">
        <v>43.19</v>
      </c>
      <c r="AJ24" s="96">
        <v>66</v>
      </c>
      <c r="AK24" s="96">
        <v>29</v>
      </c>
      <c r="AL24" s="96">
        <v>42.260000000000005</v>
      </c>
      <c r="AM24" s="96">
        <v>28</v>
      </c>
      <c r="AN24" s="96">
        <v>3.054278999999994</v>
      </c>
    </row>
    <row r="25" spans="1:40" s="99" customFormat="1" ht="15" x14ac:dyDescent="0.25">
      <c r="A25" s="95" t="s">
        <v>90</v>
      </c>
      <c r="B25" s="96">
        <v>0</v>
      </c>
      <c r="C25" s="96">
        <v>0</v>
      </c>
      <c r="D25" s="96">
        <v>0</v>
      </c>
      <c r="E25" s="96">
        <v>0</v>
      </c>
      <c r="F25" s="96">
        <v>-35.405999999999999</v>
      </c>
      <c r="G25" s="96">
        <v>0</v>
      </c>
      <c r="H25" s="96">
        <v>8</v>
      </c>
      <c r="I25" s="96">
        <v>-42.883000000000003</v>
      </c>
      <c r="J25" s="96">
        <v>-49.296999999999997</v>
      </c>
      <c r="K25" s="96">
        <v>-24.728999999999999</v>
      </c>
      <c r="L25" s="96">
        <v>-41.212000000000003</v>
      </c>
      <c r="M25" s="96">
        <v>-16.115000000000009</v>
      </c>
      <c r="N25" s="96">
        <v>-112.389</v>
      </c>
      <c r="O25" s="96">
        <v>-9.59</v>
      </c>
      <c r="P25" s="96">
        <v>-52.462000000000003</v>
      </c>
      <c r="Q25" s="96">
        <v>15.295000000000016</v>
      </c>
      <c r="R25" s="96">
        <v>-188</v>
      </c>
      <c r="S25" s="96">
        <v>-65</v>
      </c>
      <c r="T25" s="96">
        <v>-68.399999999999977</v>
      </c>
      <c r="U25" s="96">
        <v>-42.600000000000023</v>
      </c>
      <c r="V25" s="96">
        <v>-152.989</v>
      </c>
      <c r="W25" s="96">
        <v>-163.011</v>
      </c>
      <c r="X25" s="96">
        <v>-138.27799999999999</v>
      </c>
      <c r="Y25" s="96">
        <v>-99.177999999999997</v>
      </c>
      <c r="Z25" s="96">
        <v>-388.99400000000003</v>
      </c>
      <c r="AA25" s="96">
        <v>-274.59399999999994</v>
      </c>
      <c r="AB25" s="96">
        <v>-57.02800000000002</v>
      </c>
      <c r="AC25" s="96">
        <v>-280.47500000000002</v>
      </c>
      <c r="AD25" s="96">
        <v>-622.00699999999995</v>
      </c>
      <c r="AE25" s="96">
        <v>124.14099999999996</v>
      </c>
      <c r="AF25" s="96">
        <v>-517.02</v>
      </c>
      <c r="AG25" s="96">
        <v>75.27800000000002</v>
      </c>
      <c r="AH25" s="96">
        <v>-314.00299999999999</v>
      </c>
      <c r="AI25" s="96">
        <v>-210.93099999999998</v>
      </c>
      <c r="AJ25" s="96">
        <v>-121.95800000000008</v>
      </c>
      <c r="AK25" s="96">
        <v>133</v>
      </c>
      <c r="AL25" s="96">
        <v>-135.731257</v>
      </c>
      <c r="AM25" s="96">
        <v>-382</v>
      </c>
      <c r="AN25" s="96">
        <v>-202.70556700000009</v>
      </c>
    </row>
    <row r="26" spans="1:40" s="98" customFormat="1" ht="15" x14ac:dyDescent="0.25">
      <c r="A26" s="98" t="s">
        <v>91</v>
      </c>
      <c r="B26" s="98">
        <f t="shared" ref="B26:AH26" si="3">SUM(B21:B25)</f>
        <v>57.594000000000015</v>
      </c>
      <c r="C26" s="98">
        <f t="shared" si="3"/>
        <v>88.145000000000039</v>
      </c>
      <c r="D26" s="98">
        <f t="shared" si="3"/>
        <v>141.34899999999982</v>
      </c>
      <c r="E26" s="98">
        <f t="shared" si="3"/>
        <v>206.36510500000037</v>
      </c>
      <c r="F26" s="98">
        <f t="shared" si="3"/>
        <v>-20.25000000000005</v>
      </c>
      <c r="G26" s="98">
        <f t="shared" si="3"/>
        <v>132</v>
      </c>
      <c r="H26" s="98">
        <f t="shared" si="3"/>
        <v>351</v>
      </c>
      <c r="I26" s="98">
        <f t="shared" si="3"/>
        <v>778.55913600000031</v>
      </c>
      <c r="J26" s="98">
        <f t="shared" si="3"/>
        <v>112.381</v>
      </c>
      <c r="K26" s="98">
        <f t="shared" si="3"/>
        <v>309.66389100000055</v>
      </c>
      <c r="L26" s="98">
        <f t="shared" si="3"/>
        <v>-262.95182700000043</v>
      </c>
      <c r="M26" s="98">
        <f t="shared" si="3"/>
        <v>-425.22006400000066</v>
      </c>
      <c r="N26" s="98">
        <f t="shared" si="3"/>
        <v>-238.65300000000002</v>
      </c>
      <c r="O26" s="98">
        <f t="shared" si="3"/>
        <v>538.30846699999972</v>
      </c>
      <c r="P26" s="98">
        <f t="shared" si="3"/>
        <v>-3.2264669999997437</v>
      </c>
      <c r="Q26" s="98">
        <f t="shared" si="3"/>
        <v>1084.654712</v>
      </c>
      <c r="R26" s="98">
        <f t="shared" si="3"/>
        <v>312.73299999999995</v>
      </c>
      <c r="S26" s="98">
        <f t="shared" si="3"/>
        <v>86.267000000000053</v>
      </c>
      <c r="T26" s="98">
        <f t="shared" si="3"/>
        <v>170.19999999999993</v>
      </c>
      <c r="U26" s="98">
        <f t="shared" si="3"/>
        <v>964.80000000000007</v>
      </c>
      <c r="V26" s="98">
        <f t="shared" si="3"/>
        <v>731.096</v>
      </c>
      <c r="W26" s="98">
        <f t="shared" si="3"/>
        <v>526.904</v>
      </c>
      <c r="X26" s="98">
        <f t="shared" si="3"/>
        <v>69.547999999999575</v>
      </c>
      <c r="Y26" s="98">
        <f t="shared" si="3"/>
        <v>2147.3920000000003</v>
      </c>
      <c r="Z26" s="98">
        <f t="shared" si="3"/>
        <v>79.935273000001416</v>
      </c>
      <c r="AA26" s="98">
        <f t="shared" si="3"/>
        <v>751.90972699999941</v>
      </c>
      <c r="AB26" s="98">
        <f t="shared" si="3"/>
        <v>1240.3489999999986</v>
      </c>
      <c r="AC26" s="98">
        <f t="shared" si="3"/>
        <v>2266.3639999999991</v>
      </c>
      <c r="AD26" s="98">
        <f t="shared" si="3"/>
        <v>14.528999999999428</v>
      </c>
      <c r="AE26" s="98">
        <f t="shared" si="3"/>
        <v>57.41500000000093</v>
      </c>
      <c r="AF26" s="98">
        <f t="shared" si="3"/>
        <v>630.94600000000355</v>
      </c>
      <c r="AG26" s="98">
        <f>SUM(AG21:AG25)</f>
        <v>415.7276823389941</v>
      </c>
      <c r="AH26" s="98">
        <f t="shared" si="3"/>
        <v>468.60099999999983</v>
      </c>
      <c r="AI26" s="98">
        <f>SUM(AI21:AI25)</f>
        <v>1114.4919999999993</v>
      </c>
      <c r="AJ26" s="98">
        <f t="shared" ref="AJ26:AK26" si="4">SUM(AJ21:AJ25)</f>
        <v>293.52299999999968</v>
      </c>
      <c r="AK26" s="98">
        <f t="shared" si="4"/>
        <v>1067</v>
      </c>
      <c r="AL26" s="98">
        <v>-263.24348689349085</v>
      </c>
      <c r="AM26" s="98">
        <f>SUM(AM21:AM25)</f>
        <v>1233</v>
      </c>
      <c r="AN26" s="98">
        <f>SUM(AN21:AN25)</f>
        <v>747.07005032079667</v>
      </c>
    </row>
    <row r="27" spans="1:40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40" ht="15" x14ac:dyDescent="0.2">
      <c r="A28" s="37" t="s">
        <v>92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</row>
    <row r="29" spans="1:40" x14ac:dyDescent="0.2">
      <c r="A29" s="53" t="s">
        <v>93</v>
      </c>
      <c r="B29" s="54">
        <v>-1752.979</v>
      </c>
      <c r="C29" s="54">
        <v>-1682.8920000000001</v>
      </c>
      <c r="D29" s="54">
        <v>-1144.9949999999999</v>
      </c>
      <c r="E29" s="54">
        <v>-2300.5780000000004</v>
      </c>
      <c r="F29" s="54">
        <v>-1203.7180000000001</v>
      </c>
      <c r="G29" s="54">
        <v>-2748</v>
      </c>
      <c r="H29" s="54">
        <v>-5137</v>
      </c>
      <c r="I29" s="54">
        <v>-22878.467632719199</v>
      </c>
      <c r="J29" s="54">
        <v>-2774.7719999999999</v>
      </c>
      <c r="K29" s="54">
        <v>-11327.440933564601</v>
      </c>
      <c r="L29" s="54">
        <v>-2157.927066435398</v>
      </c>
      <c r="M29" s="54">
        <v>3202.7449999999981</v>
      </c>
      <c r="N29" s="54">
        <v>-1511.7829999999999</v>
      </c>
      <c r="O29" s="54">
        <v>-5190.3410000000003</v>
      </c>
      <c r="P29" s="54">
        <v>-3181.9859999999999</v>
      </c>
      <c r="Q29" s="54">
        <v>-2767.4419999999996</v>
      </c>
      <c r="R29" s="54">
        <v>-7023</v>
      </c>
      <c r="S29" s="54">
        <v>-1308</v>
      </c>
      <c r="T29" s="54">
        <v>-584.39999999999964</v>
      </c>
      <c r="U29" s="54">
        <v>-5185.9170000000013</v>
      </c>
      <c r="V29" s="54">
        <v>-13652.945</v>
      </c>
      <c r="W29" s="54">
        <v>-781.05500000000029</v>
      </c>
      <c r="X29" s="54">
        <v>-4587.4700000000012</v>
      </c>
      <c r="Y29" s="54">
        <v>-81659.021999999997</v>
      </c>
      <c r="Z29" s="54">
        <v>-160.66999999999999</v>
      </c>
      <c r="AA29" s="54">
        <v>-6153.2519999999995</v>
      </c>
      <c r="AB29" s="54">
        <v>-546.89500000000044</v>
      </c>
      <c r="AC29" s="54">
        <v>-4431.6349999999993</v>
      </c>
      <c r="AD29" s="54">
        <v>-1169.242</v>
      </c>
      <c r="AE29" s="54">
        <v>-84.04300000000012</v>
      </c>
      <c r="AF29" s="54">
        <v>-19.592999999999847</v>
      </c>
      <c r="AG29" s="54">
        <v>-899.74300000000017</v>
      </c>
      <c r="AH29" s="54">
        <v>-495.03399999999999</v>
      </c>
      <c r="AI29" s="54">
        <v>-33.616999999999962</v>
      </c>
      <c r="AJ29" s="54">
        <v>0</v>
      </c>
      <c r="AK29" s="54">
        <v>-10</v>
      </c>
      <c r="AL29" s="54">
        <v>0</v>
      </c>
      <c r="AM29" s="54">
        <v>0</v>
      </c>
      <c r="AN29" s="54">
        <v>0</v>
      </c>
    </row>
    <row r="30" spans="1:40" s="96" customFormat="1" x14ac:dyDescent="0.2">
      <c r="A30" s="96" t="s">
        <v>94</v>
      </c>
      <c r="B30" s="96">
        <v>0</v>
      </c>
      <c r="C30" s="96">
        <v>134.5</v>
      </c>
      <c r="D30" s="96">
        <v>45</v>
      </c>
      <c r="E30" s="96">
        <v>99.607000000000028</v>
      </c>
      <c r="F30" s="96">
        <v>169.4</v>
      </c>
      <c r="G30" s="96">
        <v>214</v>
      </c>
      <c r="H30" s="96">
        <v>214.8</v>
      </c>
      <c r="I30" s="96">
        <v>1146.4516159999998</v>
      </c>
      <c r="J30" s="96">
        <v>149</v>
      </c>
      <c r="K30" s="96">
        <v>7</v>
      </c>
      <c r="L30" s="96">
        <v>6.1690000000000111</v>
      </c>
      <c r="M30" s="96">
        <v>-6.8230000000000075</v>
      </c>
      <c r="N30" s="96">
        <v>0</v>
      </c>
      <c r="O30" s="96">
        <v>3</v>
      </c>
      <c r="P30" s="96">
        <v>0</v>
      </c>
      <c r="Q30" s="96">
        <v>10.9</v>
      </c>
      <c r="V30" s="96">
        <v>0</v>
      </c>
      <c r="W30" s="96">
        <v>308</v>
      </c>
      <c r="X30" s="96">
        <v>424.46000000000004</v>
      </c>
      <c r="Y30" s="96">
        <v>416.89599999999996</v>
      </c>
      <c r="Z30" s="96">
        <v>9.7889999999999997</v>
      </c>
      <c r="AA30" s="96">
        <v>468.25</v>
      </c>
      <c r="AB30" s="96">
        <v>57.296000000000049</v>
      </c>
      <c r="AC30" s="96">
        <v>128.21499999999992</v>
      </c>
      <c r="AD30" s="96">
        <v>1486.944</v>
      </c>
      <c r="AE30" s="96">
        <v>259.22700000000009</v>
      </c>
      <c r="AF30" s="96">
        <v>437.08999999999992</v>
      </c>
      <c r="AG30" s="96">
        <f>1930.708-AG31</f>
        <v>438.70800000000008</v>
      </c>
      <c r="AH30" s="96">
        <v>830.31200000000001</v>
      </c>
      <c r="AI30" s="96">
        <v>1656.5709999999999</v>
      </c>
      <c r="AJ30" s="96">
        <v>2218.7049999999999</v>
      </c>
      <c r="AK30" s="96">
        <v>3402</v>
      </c>
      <c r="AL30" s="96">
        <v>4777.7610101716909</v>
      </c>
      <c r="AM30" s="96">
        <v>3763</v>
      </c>
      <c r="AN30" s="96">
        <v>3316.2319168859931</v>
      </c>
    </row>
    <row r="31" spans="1:40" s="95" customFormat="1" x14ac:dyDescent="0.2">
      <c r="A31" s="96" t="s">
        <v>95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>
        <f>'Cash_flow-Y'!I31</f>
        <v>1492</v>
      </c>
      <c r="AH31" s="96">
        <v>0</v>
      </c>
      <c r="AI31" s="96">
        <v>0</v>
      </c>
      <c r="AJ31" s="96">
        <v>0</v>
      </c>
      <c r="AK31" s="96">
        <v>686</v>
      </c>
      <c r="AL31" s="96">
        <v>0</v>
      </c>
      <c r="AM31" s="96">
        <v>0</v>
      </c>
      <c r="AN31" s="96">
        <v>0</v>
      </c>
    </row>
    <row r="32" spans="1:40" s="95" customFormat="1" x14ac:dyDescent="0.2">
      <c r="A32" s="95" t="s">
        <v>96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>
        <v>0</v>
      </c>
      <c r="N32" s="96"/>
      <c r="O32" s="96"/>
      <c r="P32" s="96"/>
      <c r="Q32" s="96"/>
      <c r="R32" s="96">
        <v>-587</v>
      </c>
      <c r="S32" s="96">
        <v>-539</v>
      </c>
      <c r="T32" s="96">
        <v>-655.40000000000009</v>
      </c>
      <c r="U32" s="96"/>
      <c r="V32" s="96">
        <v>-1364.192</v>
      </c>
      <c r="W32" s="96">
        <v>-994.80799999999999</v>
      </c>
      <c r="X32" s="96">
        <v>-1482.1370000000002</v>
      </c>
      <c r="Y32" s="96">
        <v>-1670.0979999999995</v>
      </c>
      <c r="Z32" s="96">
        <v>-2259.8530000000001</v>
      </c>
      <c r="AA32" s="96">
        <v>-2271.2830000000004</v>
      </c>
      <c r="AB32" s="96">
        <v>-2909.6579999999994</v>
      </c>
      <c r="AC32" s="96">
        <v>-2302.4050000000007</v>
      </c>
      <c r="AD32" s="96">
        <v>-2064.8429999999998</v>
      </c>
      <c r="AE32" s="96">
        <v>-2042.7610000000004</v>
      </c>
      <c r="AF32" s="96">
        <v>-2060.8539999999994</v>
      </c>
      <c r="AG32" s="96">
        <v>-2263.1780000000008</v>
      </c>
      <c r="AH32" s="96">
        <v>-1037.905</v>
      </c>
      <c r="AI32" s="96">
        <v>-1570.7279999999998</v>
      </c>
      <c r="AJ32" s="96">
        <v>-1231.9680000000001</v>
      </c>
      <c r="AK32" s="96">
        <v>-1823</v>
      </c>
      <c r="AL32" s="96">
        <v>-817.20392227820003</v>
      </c>
      <c r="AM32" s="96">
        <v>-996</v>
      </c>
      <c r="AN32" s="96">
        <v>-975.93221255841672</v>
      </c>
    </row>
    <row r="33" spans="1:40" s="99" customFormat="1" ht="15" x14ac:dyDescent="0.25">
      <c r="A33" s="95" t="s">
        <v>97</v>
      </c>
      <c r="B33" s="96">
        <v>0</v>
      </c>
      <c r="C33" s="96">
        <v>0</v>
      </c>
      <c r="D33" s="96">
        <v>0</v>
      </c>
      <c r="E33" s="96">
        <v>-100.127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-564.92200000000003</v>
      </c>
      <c r="L33" s="96">
        <v>-466.52399999999989</v>
      </c>
      <c r="M33" s="96">
        <v>484.43599999999992</v>
      </c>
      <c r="N33" s="96">
        <v>0</v>
      </c>
      <c r="O33" s="96">
        <v>-71.58</v>
      </c>
      <c r="P33" s="96">
        <v>-144.38</v>
      </c>
      <c r="Q33" s="96">
        <v>-391.82899999999995</v>
      </c>
      <c r="R33" s="96">
        <v>514.25900000000001</v>
      </c>
      <c r="S33" s="96">
        <v>-18.543000000000006</v>
      </c>
      <c r="T33" s="96">
        <v>-223.78199999999998</v>
      </c>
      <c r="U33" s="96">
        <v>-1296.921</v>
      </c>
      <c r="V33" s="96">
        <v>1495</v>
      </c>
      <c r="W33" s="96">
        <v>-1803.5</v>
      </c>
      <c r="X33" s="96">
        <v>-5486.99</v>
      </c>
      <c r="Y33" s="96">
        <v>5287.4269999999997</v>
      </c>
      <c r="Z33" s="96">
        <v>-86.865000000000009</v>
      </c>
      <c r="AA33" s="96">
        <v>-460.07100000000003</v>
      </c>
      <c r="AB33" s="96">
        <v>-1.2149999999999181</v>
      </c>
      <c r="AC33" s="96">
        <v>-122.37900000000002</v>
      </c>
      <c r="AD33" s="96">
        <v>297.88799999999998</v>
      </c>
      <c r="AE33" s="96">
        <v>-297.88799999999998</v>
      </c>
      <c r="AF33" s="96">
        <v>0</v>
      </c>
      <c r="AG33" s="96">
        <v>321.70400000000001</v>
      </c>
      <c r="AH33" s="96">
        <v>1.218</v>
      </c>
      <c r="AI33" s="96">
        <v>0</v>
      </c>
      <c r="AJ33" s="96">
        <v>0</v>
      </c>
      <c r="AK33" s="96">
        <v>-2</v>
      </c>
      <c r="AL33" s="96">
        <v>0</v>
      </c>
      <c r="AM33" s="96">
        <v>0</v>
      </c>
      <c r="AN33" s="96">
        <v>0</v>
      </c>
    </row>
    <row r="34" spans="1:40" s="99" customFormat="1" ht="15" x14ac:dyDescent="0.25">
      <c r="A34" s="95" t="s">
        <v>98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>
        <v>0</v>
      </c>
      <c r="S34" s="96">
        <v>0</v>
      </c>
      <c r="T34" s="96">
        <v>0</v>
      </c>
      <c r="U34" s="96">
        <v>0</v>
      </c>
      <c r="V34" s="96">
        <v>0</v>
      </c>
      <c r="W34" s="96">
        <v>0</v>
      </c>
      <c r="X34" s="96">
        <v>0</v>
      </c>
      <c r="Y34" s="96">
        <v>0</v>
      </c>
      <c r="Z34" s="96">
        <v>-16.518000000000001</v>
      </c>
      <c r="AA34" s="96">
        <v>-18.987000000000002</v>
      </c>
      <c r="AB34" s="96">
        <v>-14.336999999999996</v>
      </c>
      <c r="AC34" s="96">
        <v>2.7190000000000012</v>
      </c>
      <c r="AD34" s="96">
        <v>0</v>
      </c>
      <c r="AE34" s="96">
        <v>0</v>
      </c>
      <c r="AF34" s="96">
        <v>-49.984999999999999</v>
      </c>
      <c r="AG34" s="96">
        <v>-17.701000000000008</v>
      </c>
      <c r="AH34" s="96">
        <v>-2.827</v>
      </c>
      <c r="AI34" s="96">
        <v>0.82699999999999996</v>
      </c>
      <c r="AJ34" s="96">
        <v>-1.8730000000000002</v>
      </c>
      <c r="AK34" s="96">
        <v>-20</v>
      </c>
      <c r="AL34" s="96">
        <v>57.383443</v>
      </c>
      <c r="AM34" s="96">
        <v>-16</v>
      </c>
      <c r="AN34" s="96">
        <v>-16.412955999999998</v>
      </c>
    </row>
    <row r="35" spans="1:40" s="99" customFormat="1" ht="15" x14ac:dyDescent="0.25">
      <c r="A35" s="95" t="s">
        <v>99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>
        <v>0</v>
      </c>
      <c r="N35" s="96"/>
      <c r="O35" s="96"/>
      <c r="P35" s="96"/>
      <c r="Q35" s="96"/>
      <c r="R35" s="96"/>
      <c r="S35" s="96">
        <v>-37</v>
      </c>
      <c r="T35" s="96"/>
      <c r="U35" s="96"/>
      <c r="V35" s="96"/>
      <c r="W35" s="96"/>
      <c r="X35" s="96"/>
      <c r="Y35" s="96">
        <v>0</v>
      </c>
      <c r="Z35" s="96">
        <v>0</v>
      </c>
      <c r="AA35" s="96">
        <v>0</v>
      </c>
      <c r="AB35" s="96"/>
      <c r="AC35" s="96">
        <v>0</v>
      </c>
      <c r="AD35" s="96">
        <v>0</v>
      </c>
      <c r="AE35" s="96">
        <v>0</v>
      </c>
      <c r="AF35" s="96">
        <v>0</v>
      </c>
      <c r="AG35" s="96">
        <v>-59.4</v>
      </c>
      <c r="AH35" s="96">
        <v>-9.2129999999999992</v>
      </c>
      <c r="AI35" s="96">
        <v>-22.29</v>
      </c>
      <c r="AJ35" s="96">
        <v>-2.1039999999999992</v>
      </c>
      <c r="AK35" s="96">
        <v>-22</v>
      </c>
      <c r="AL35" s="96">
        <v>-2.3521000000000001</v>
      </c>
      <c r="AM35" s="96">
        <v>-27</v>
      </c>
      <c r="AN35" s="96">
        <v>-17.187217999999998</v>
      </c>
    </row>
    <row r="36" spans="1:40" s="99" customFormat="1" ht="15" x14ac:dyDescent="0.25">
      <c r="A36" s="53" t="s">
        <v>45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>
        <v>-144</v>
      </c>
      <c r="S36" s="96">
        <v>-128</v>
      </c>
      <c r="T36" s="96">
        <v>-58</v>
      </c>
      <c r="U36" s="96">
        <v>-65</v>
      </c>
      <c r="V36" s="96">
        <v>22.657</v>
      </c>
      <c r="W36" s="96">
        <v>-67.656999999999996</v>
      </c>
      <c r="X36" s="96">
        <v>-141.69</v>
      </c>
      <c r="Y36" s="96">
        <v>-126.69900000000001</v>
      </c>
      <c r="Z36" s="96">
        <v>-50.247</v>
      </c>
      <c r="AA36" s="96">
        <v>-195.94400000000002</v>
      </c>
      <c r="AB36" s="96">
        <v>125.00800000000002</v>
      </c>
      <c r="AC36" s="96">
        <v>-216.32299999999998</v>
      </c>
      <c r="AD36" s="96">
        <v>262.85699999999997</v>
      </c>
      <c r="AE36" s="96">
        <v>222.24600000000004</v>
      </c>
      <c r="AF36" s="96">
        <v>178.16699999999997</v>
      </c>
      <c r="AG36" s="96">
        <v>143.81899999999996</v>
      </c>
      <c r="AH36" s="96">
        <v>3.9420000000000002</v>
      </c>
      <c r="AI36" s="96">
        <v>-61.972000000000001</v>
      </c>
      <c r="AJ36" s="96">
        <v>59.34</v>
      </c>
      <c r="AK36" s="96">
        <v>91</v>
      </c>
      <c r="AL36" s="96">
        <v>-15.436783999999999</v>
      </c>
      <c r="AM36" s="96">
        <v>-8</v>
      </c>
      <c r="AN36" s="96">
        <v>-6.7713930000000033</v>
      </c>
    </row>
    <row r="37" spans="1:40" s="99" customFormat="1" ht="15" x14ac:dyDescent="0.25">
      <c r="A37" s="95" t="s">
        <v>100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>
        <v>0</v>
      </c>
      <c r="S37" s="96">
        <v>0</v>
      </c>
      <c r="T37" s="96">
        <v>0</v>
      </c>
      <c r="U37" s="96">
        <v>0</v>
      </c>
      <c r="V37" s="96">
        <v>-129.32832078767501</v>
      </c>
      <c r="W37" s="96">
        <v>-1771.79824801522</v>
      </c>
      <c r="X37" s="96">
        <v>-206.33515245834599</v>
      </c>
      <c r="Y37" s="96">
        <v>-3080.8107067387596</v>
      </c>
      <c r="Z37" s="96">
        <v>-2360.0360000000001</v>
      </c>
      <c r="AA37" s="96">
        <v>-1339.2509999999997</v>
      </c>
      <c r="AB37" s="96">
        <v>-775.03500000000031</v>
      </c>
      <c r="AC37" s="96">
        <v>0</v>
      </c>
      <c r="AD37" s="96">
        <v>0</v>
      </c>
      <c r="AE37" s="96">
        <v>0</v>
      </c>
      <c r="AF37" s="96">
        <v>0</v>
      </c>
      <c r="AG37" s="96">
        <v>0</v>
      </c>
      <c r="AH37" s="96">
        <v>0</v>
      </c>
      <c r="AI37" s="96">
        <v>0</v>
      </c>
      <c r="AJ37" s="96">
        <v>0</v>
      </c>
      <c r="AK37" s="96">
        <v>0</v>
      </c>
      <c r="AL37" s="96">
        <v>0</v>
      </c>
      <c r="AM37" s="96">
        <v>0</v>
      </c>
      <c r="AN37" s="96">
        <v>0</v>
      </c>
    </row>
    <row r="38" spans="1:40" s="99" customFormat="1" ht="15" x14ac:dyDescent="0.25">
      <c r="A38" s="95" t="s">
        <v>101</v>
      </c>
      <c r="B38" s="96">
        <v>556.52</v>
      </c>
      <c r="C38" s="96">
        <v>1.3369999999999997</v>
      </c>
      <c r="D38" s="96">
        <v>182.12200000000001</v>
      </c>
      <c r="E38" s="96">
        <v>6.2004430000000159</v>
      </c>
      <c r="F38" s="96">
        <v>-0.879</v>
      </c>
      <c r="G38" s="96">
        <v>-16</v>
      </c>
      <c r="H38" s="96">
        <v>-30.4</v>
      </c>
      <c r="I38" s="96">
        <v>-360.70533499999999</v>
      </c>
      <c r="J38" s="96">
        <v>-12.104269999999991</v>
      </c>
      <c r="K38" s="96">
        <v>-6.44573000000001</v>
      </c>
      <c r="L38" s="96">
        <v>201.871892</v>
      </c>
      <c r="M38" s="96">
        <v>-220.28489200000001</v>
      </c>
      <c r="N38" s="96">
        <v>-543.30542099999991</v>
      </c>
      <c r="O38" s="96">
        <v>-523.13757900000007</v>
      </c>
      <c r="P38" s="96">
        <v>-221.58600000000001</v>
      </c>
      <c r="Q38" s="96">
        <v>-445.875</v>
      </c>
      <c r="R38" s="96">
        <v>-5</v>
      </c>
      <c r="S38" s="96">
        <v>-14</v>
      </c>
      <c r="T38" s="96">
        <v>14</v>
      </c>
      <c r="U38" s="96">
        <v>117</v>
      </c>
      <c r="V38" s="96">
        <v>24</v>
      </c>
      <c r="W38" s="96">
        <v>-31</v>
      </c>
      <c r="X38" s="96">
        <v>-11</v>
      </c>
      <c r="Y38" s="96">
        <v>-232.59699999999998</v>
      </c>
      <c r="Z38" s="96">
        <v>0</v>
      </c>
      <c r="AA38" s="96">
        <v>0</v>
      </c>
      <c r="AB38" s="96">
        <v>0</v>
      </c>
      <c r="AC38" s="96">
        <v>231.82900000000001</v>
      </c>
      <c r="AD38" s="96">
        <v>7.166999999999998</v>
      </c>
      <c r="AE38" s="96">
        <v>-27</v>
      </c>
      <c r="AF38" s="96">
        <v>136.1390000000001</v>
      </c>
      <c r="AG38" s="96">
        <v>-919.88000000000011</v>
      </c>
      <c r="AH38" s="96">
        <v>102.676</v>
      </c>
      <c r="AI38" s="96">
        <v>-13.741</v>
      </c>
      <c r="AJ38" s="96">
        <v>-4.3000000000006366E-2</v>
      </c>
      <c r="AK38" s="96">
        <v>64</v>
      </c>
      <c r="AL38" s="96">
        <v>-2.8092290000000002</v>
      </c>
      <c r="AM38" s="96">
        <v>-3</v>
      </c>
      <c r="AN38" s="96">
        <v>4.9405140000000003</v>
      </c>
    </row>
    <row r="39" spans="1:40" s="98" customFormat="1" ht="15" x14ac:dyDescent="0.25">
      <c r="A39" s="98" t="s">
        <v>102</v>
      </c>
      <c r="B39" s="98">
        <f t="shared" ref="B39:AN39" si="5">SUM(B29:B38)</f>
        <v>-1196.4590000000001</v>
      </c>
      <c r="C39" s="98">
        <f t="shared" si="5"/>
        <v>-1547.0550000000001</v>
      </c>
      <c r="D39" s="98">
        <f t="shared" si="5"/>
        <v>-917.87299999999982</v>
      </c>
      <c r="E39" s="98">
        <f t="shared" si="5"/>
        <v>-2294.8975570000002</v>
      </c>
      <c r="F39" s="98">
        <f t="shared" si="5"/>
        <v>-1035.1969999999999</v>
      </c>
      <c r="G39" s="98">
        <f t="shared" si="5"/>
        <v>-2550</v>
      </c>
      <c r="H39" s="98">
        <f t="shared" si="5"/>
        <v>-4952.5999999999995</v>
      </c>
      <c r="I39" s="98">
        <f t="shared" si="5"/>
        <v>-22092.721351719199</v>
      </c>
      <c r="J39" s="98">
        <f t="shared" si="5"/>
        <v>-2637.8762699999997</v>
      </c>
      <c r="K39" s="98">
        <f t="shared" si="5"/>
        <v>-11891.808663564601</v>
      </c>
      <c r="L39" s="98">
        <f t="shared" si="5"/>
        <v>-2416.4101744353979</v>
      </c>
      <c r="M39" s="98">
        <f t="shared" si="5"/>
        <v>3460.0731079999982</v>
      </c>
      <c r="N39" s="98">
        <f t="shared" si="5"/>
        <v>-2055.0884209999999</v>
      </c>
      <c r="O39" s="98">
        <f t="shared" si="5"/>
        <v>-5782.0585790000005</v>
      </c>
      <c r="P39" s="98">
        <f t="shared" si="5"/>
        <v>-3547.9520000000002</v>
      </c>
      <c r="Q39" s="98">
        <f t="shared" si="5"/>
        <v>-3594.2459999999992</v>
      </c>
      <c r="R39" s="98">
        <f t="shared" si="5"/>
        <v>-7244.741</v>
      </c>
      <c r="S39" s="98">
        <f t="shared" si="5"/>
        <v>-2044.5430000000001</v>
      </c>
      <c r="T39" s="98">
        <f t="shared" si="5"/>
        <v>-1507.5819999999997</v>
      </c>
      <c r="U39" s="98">
        <f t="shared" si="5"/>
        <v>-6430.8380000000016</v>
      </c>
      <c r="V39" s="98">
        <f t="shared" si="5"/>
        <v>-13604.808320787675</v>
      </c>
      <c r="W39" s="98">
        <f t="shared" si="5"/>
        <v>-5141.8182480152209</v>
      </c>
      <c r="X39" s="98">
        <f t="shared" si="5"/>
        <v>-11491.162152458348</v>
      </c>
      <c r="Y39" s="98">
        <f t="shared" si="5"/>
        <v>-81064.903706738754</v>
      </c>
      <c r="Z39" s="98">
        <f t="shared" si="5"/>
        <v>-4924.3999999999996</v>
      </c>
      <c r="AA39" s="98">
        <f t="shared" si="5"/>
        <v>-9970.5379999999986</v>
      </c>
      <c r="AB39" s="98">
        <f t="shared" si="5"/>
        <v>-4064.8360000000002</v>
      </c>
      <c r="AC39" s="98">
        <f t="shared" si="5"/>
        <v>-6709.9790000000003</v>
      </c>
      <c r="AD39" s="98">
        <f t="shared" si="5"/>
        <v>-1179.229</v>
      </c>
      <c r="AE39" s="98">
        <f t="shared" si="5"/>
        <v>-1970.2190000000005</v>
      </c>
      <c r="AF39" s="98">
        <f t="shared" si="5"/>
        <v>-1379.0359999999991</v>
      </c>
      <c r="AG39" s="98">
        <f t="shared" si="5"/>
        <v>-1763.6710000000012</v>
      </c>
      <c r="AH39" s="98">
        <f t="shared" si="5"/>
        <v>-606.8309999999999</v>
      </c>
      <c r="AI39" s="98">
        <f t="shared" si="5"/>
        <v>-44.949999999999889</v>
      </c>
      <c r="AJ39" s="98">
        <f t="shared" si="5"/>
        <v>1042.0569999999998</v>
      </c>
      <c r="AK39" s="98">
        <f t="shared" si="5"/>
        <v>2366</v>
      </c>
      <c r="AL39" s="98">
        <f t="shared" si="5"/>
        <v>3997.3424178934911</v>
      </c>
      <c r="AM39" s="98">
        <f t="shared" si="5"/>
        <v>2713</v>
      </c>
      <c r="AN39" s="98">
        <f t="shared" si="5"/>
        <v>2304.8686513275761</v>
      </c>
    </row>
    <row r="40" spans="1:40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1:40" s="30" customFormat="1" ht="15" x14ac:dyDescent="0.25">
      <c r="A41" s="37" t="s">
        <v>103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x14ac:dyDescent="0.2">
      <c r="A42" s="53" t="s">
        <v>104</v>
      </c>
      <c r="B42" s="54">
        <v>1582.5530000000001</v>
      </c>
      <c r="C42" s="54">
        <v>972.83899999999971</v>
      </c>
      <c r="D42" s="54">
        <v>1431.1670000000004</v>
      </c>
      <c r="E42" s="54">
        <v>267.15799999999945</v>
      </c>
      <c r="F42" s="54">
        <v>1288.366</v>
      </c>
      <c r="G42" s="54">
        <v>1995</v>
      </c>
      <c r="H42" s="54">
        <v>4274</v>
      </c>
      <c r="I42" s="54">
        <v>16156.425948999997</v>
      </c>
      <c r="J42" s="54">
        <v>1905.289</v>
      </c>
      <c r="K42" s="54">
        <v>5443.8650000000007</v>
      </c>
      <c r="L42" s="54">
        <v>1605.4269999999995</v>
      </c>
      <c r="M42" s="54">
        <v>-3756.192</v>
      </c>
      <c r="N42" s="54">
        <v>3756.7779999999998</v>
      </c>
      <c r="O42" s="54">
        <v>272.33199999999999</v>
      </c>
      <c r="P42" s="54">
        <v>1146.4199999999996</v>
      </c>
      <c r="R42" s="54"/>
      <c r="S42" s="54">
        <v>6132</v>
      </c>
      <c r="T42" s="54">
        <v>5031</v>
      </c>
      <c r="U42" s="54"/>
      <c r="V42" s="54">
        <v>8348.4219999999987</v>
      </c>
      <c r="W42" s="54">
        <v>5019.4499999999989</v>
      </c>
      <c r="X42" s="54">
        <v>18673.786</v>
      </c>
      <c r="Y42" s="54">
        <v>53793.743000000002</v>
      </c>
      <c r="Z42" s="54">
        <v>21336</v>
      </c>
      <c r="AA42" s="54">
        <v>6069.0339999999997</v>
      </c>
      <c r="AB42" s="54">
        <v>5526.5299999999988</v>
      </c>
      <c r="AC42" s="54">
        <v>17641.357000000004</v>
      </c>
      <c r="AD42" s="54">
        <v>13048.225</v>
      </c>
      <c r="AE42" s="54">
        <v>2988.4959999999992</v>
      </c>
      <c r="AF42" s="54">
        <v>8175.7339999999986</v>
      </c>
      <c r="AG42" s="54">
        <v>11383.224582999999</v>
      </c>
      <c r="AH42" s="54">
        <v>2373.6040000000003</v>
      </c>
      <c r="AI42" s="54">
        <v>3569.9140000000007</v>
      </c>
      <c r="AJ42" s="54">
        <v>21006.166000000005</v>
      </c>
      <c r="AK42" s="54">
        <v>8443</v>
      </c>
      <c r="AL42" s="54">
        <v>10525.197662</v>
      </c>
      <c r="AM42" s="54">
        <v>6169</v>
      </c>
      <c r="AN42" s="54">
        <v>25107.789338101436</v>
      </c>
    </row>
    <row r="43" spans="1:40" x14ac:dyDescent="0.2">
      <c r="A43" s="53" t="s">
        <v>105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>
        <v>0</v>
      </c>
      <c r="N43" s="54"/>
      <c r="O43" s="54"/>
      <c r="P43" s="54"/>
      <c r="Q43" s="54">
        <v>-5234.808</v>
      </c>
      <c r="R43" s="54">
        <v>-711.65499999999997</v>
      </c>
      <c r="S43" s="54">
        <v>-5406</v>
      </c>
      <c r="T43" s="54">
        <v>-2536</v>
      </c>
      <c r="U43" s="54">
        <v>-3749.889000000001</v>
      </c>
      <c r="V43" s="54">
        <v>-1833.742</v>
      </c>
      <c r="W43" s="54">
        <v>-10161.871999999998</v>
      </c>
      <c r="X43" s="54">
        <v>-618.00100000000202</v>
      </c>
      <c r="Y43" s="54">
        <v>-5293.3850000000002</v>
      </c>
      <c r="Z43" s="54">
        <v>-24672.420999999998</v>
      </c>
      <c r="AA43" s="54">
        <v>-6420.5010000000002</v>
      </c>
      <c r="AB43" s="54">
        <v>-4027.9619999999995</v>
      </c>
      <c r="AC43" s="54">
        <v>-9218.3040000000037</v>
      </c>
      <c r="AD43" s="54">
        <v>-13311.225</v>
      </c>
      <c r="AE43" s="54">
        <v>-2380.7749999999996</v>
      </c>
      <c r="AF43" s="54">
        <v>-9861.3689999999988</v>
      </c>
      <c r="AG43" s="54">
        <v>-4056.5880489999981</v>
      </c>
      <c r="AH43" s="54">
        <v>-10035.109</v>
      </c>
      <c r="AI43" s="54">
        <v>-3835.0210000000006</v>
      </c>
      <c r="AJ43" s="54">
        <v>-11466.924000000003</v>
      </c>
      <c r="AK43" s="54">
        <v>-22356</v>
      </c>
      <c r="AL43" s="54">
        <v>-12737.041000000001</v>
      </c>
      <c r="AM43" s="54">
        <v>-8644</v>
      </c>
      <c r="AN43" s="54">
        <v>-29212.279226101437</v>
      </c>
    </row>
    <row r="44" spans="1:40" x14ac:dyDescent="0.2">
      <c r="A44" s="53" t="s">
        <v>106</v>
      </c>
      <c r="B44" s="54">
        <v>0</v>
      </c>
      <c r="C44" s="54">
        <v>0</v>
      </c>
      <c r="D44" s="54">
        <v>0</v>
      </c>
      <c r="E44" s="54">
        <v>-103.25</v>
      </c>
      <c r="F44" s="54">
        <v>0</v>
      </c>
      <c r="G44" s="54">
        <v>-100</v>
      </c>
      <c r="H44" s="54">
        <v>0</v>
      </c>
      <c r="I44" s="54">
        <v>-100.35</v>
      </c>
      <c r="J44" s="54">
        <v>1737.4312</v>
      </c>
      <c r="K44" s="54">
        <v>4000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/>
      <c r="R44" s="54"/>
      <c r="S44" s="54"/>
      <c r="T44" s="54"/>
      <c r="U44" s="54"/>
      <c r="V44" s="54">
        <v>0</v>
      </c>
      <c r="W44" s="54">
        <v>-1000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-1500</v>
      </c>
      <c r="AF44" s="54">
        <v>0</v>
      </c>
      <c r="AG44" s="54">
        <v>0</v>
      </c>
      <c r="AH44" s="54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</row>
    <row r="45" spans="1:40" x14ac:dyDescent="0.2">
      <c r="A45" s="53" t="s">
        <v>107</v>
      </c>
      <c r="B45" s="54">
        <v>0</v>
      </c>
      <c r="C45" s="54">
        <v>0</v>
      </c>
      <c r="D45" s="54">
        <v>349.95</v>
      </c>
      <c r="E45" s="54">
        <v>41.650000000000034</v>
      </c>
      <c r="F45" s="54">
        <v>0</v>
      </c>
      <c r="G45" s="54">
        <v>-192.6</v>
      </c>
      <c r="H45" s="54">
        <v>0</v>
      </c>
      <c r="I45" s="54">
        <v>-192.62757799999997</v>
      </c>
      <c r="J45" s="54">
        <v>0</v>
      </c>
      <c r="K45" s="54">
        <v>-75.693115000000006</v>
      </c>
      <c r="L45" s="54">
        <v>0</v>
      </c>
      <c r="M45" s="54">
        <v>0</v>
      </c>
      <c r="N45" s="54">
        <v>0</v>
      </c>
      <c r="O45" s="54">
        <v>-465.25299999999999</v>
      </c>
      <c r="P45" s="54">
        <v>0</v>
      </c>
      <c r="Q45" s="54"/>
      <c r="R45" s="54"/>
      <c r="S45" s="54">
        <v>-894.39300000000003</v>
      </c>
      <c r="T45" s="54"/>
      <c r="U45" s="54">
        <v>0</v>
      </c>
      <c r="V45" s="54">
        <v>-2107</v>
      </c>
      <c r="W45" s="54">
        <v>0</v>
      </c>
      <c r="X45" s="54">
        <v>0</v>
      </c>
      <c r="Y45" s="54">
        <v>-0.10300000000006548</v>
      </c>
      <c r="Z45" s="54">
        <v>-985.54581460255622</v>
      </c>
      <c r="AA45" s="54">
        <v>-24.259950000000003</v>
      </c>
      <c r="AB45" s="54">
        <v>0</v>
      </c>
      <c r="AC45" s="54">
        <v>1009.8057646025562</v>
      </c>
      <c r="AD45" s="54">
        <v>-1951</v>
      </c>
      <c r="AE45" s="54">
        <v>0</v>
      </c>
      <c r="AF45" s="54">
        <v>0</v>
      </c>
      <c r="AG45" s="54">
        <v>-1525.9719999999998</v>
      </c>
      <c r="AH45" s="54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</row>
    <row r="46" spans="1:40" x14ac:dyDescent="0.2">
      <c r="A46" s="53" t="s">
        <v>108</v>
      </c>
      <c r="B46" s="54">
        <v>-11.718999999999999</v>
      </c>
      <c r="C46" s="54">
        <v>-81.7</v>
      </c>
      <c r="D46" s="54">
        <v>-11.719000000000008</v>
      </c>
      <c r="E46" s="54">
        <v>-11.716999999999999</v>
      </c>
      <c r="F46" s="54">
        <v>-11.718999999999999</v>
      </c>
      <c r="G46" s="54">
        <v>-12</v>
      </c>
      <c r="H46" s="54">
        <v>-12</v>
      </c>
      <c r="I46" s="54">
        <v>-46.875999999999998</v>
      </c>
      <c r="J46" s="54">
        <v>-11.71875</v>
      </c>
      <c r="K46" s="54">
        <v>-11.718250000000001</v>
      </c>
      <c r="L46" s="54">
        <v>-11.719249999999999</v>
      </c>
      <c r="M46" s="54">
        <v>-11.717750000000006</v>
      </c>
      <c r="N46" s="54">
        <v>-11.718999999999999</v>
      </c>
      <c r="O46" s="54">
        <v>-11.718999999999999</v>
      </c>
      <c r="P46" s="54">
        <v>-11.718</v>
      </c>
      <c r="Q46" s="54">
        <v>-11.719000000000001</v>
      </c>
      <c r="R46" s="54">
        <v>-11.718999999999999</v>
      </c>
      <c r="S46" s="54">
        <v>-11.718999999999999</v>
      </c>
      <c r="T46" s="54">
        <v>-11.717999999999998</v>
      </c>
      <c r="U46" s="54">
        <v>-11.719000000000001</v>
      </c>
      <c r="V46" s="54">
        <v>-12</v>
      </c>
      <c r="W46" s="54">
        <v>-11</v>
      </c>
      <c r="X46" s="54">
        <v>-29.734000000000002</v>
      </c>
      <c r="Y46" s="54">
        <v>-29.297000000000004</v>
      </c>
      <c r="Z46" s="54">
        <v>-29.295999999999999</v>
      </c>
      <c r="AA46" s="54">
        <v>-29.297000000000004</v>
      </c>
      <c r="AB46" s="54">
        <v>-29.406999999999996</v>
      </c>
      <c r="AC46" s="54">
        <v>-29.186999999999998</v>
      </c>
      <c r="AD46" s="54">
        <v>-29.295999999999999</v>
      </c>
      <c r="AE46" s="54">
        <v>-29.297000000000004</v>
      </c>
      <c r="AF46" s="54">
        <v>-29.296999999999997</v>
      </c>
      <c r="AG46" s="54">
        <v>-29.296999999999997</v>
      </c>
      <c r="AH46" s="54">
        <v>-29.295999999999999</v>
      </c>
      <c r="AI46" s="54">
        <v>-29.297000000000004</v>
      </c>
      <c r="AJ46" s="54">
        <v>0</v>
      </c>
      <c r="AK46" s="54">
        <v>0</v>
      </c>
      <c r="AL46" s="54">
        <v>0</v>
      </c>
      <c r="AM46" s="54">
        <v>0</v>
      </c>
      <c r="AN46" s="54">
        <v>0</v>
      </c>
    </row>
    <row r="47" spans="1:40" x14ac:dyDescent="0.2">
      <c r="A47" s="53" t="s">
        <v>109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>
        <v>0</v>
      </c>
      <c r="N47" s="54"/>
      <c r="O47" s="54"/>
      <c r="P47" s="54"/>
      <c r="Q47" s="54"/>
      <c r="R47" s="54"/>
      <c r="S47" s="54"/>
      <c r="T47" s="54"/>
      <c r="U47" s="54"/>
      <c r="V47" s="54"/>
      <c r="W47" s="54">
        <v>1125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3">
        <v>0</v>
      </c>
      <c r="AJ47" s="53">
        <v>0</v>
      </c>
      <c r="AK47" s="54">
        <v>0</v>
      </c>
      <c r="AL47" s="54">
        <v>0</v>
      </c>
      <c r="AM47" s="54">
        <v>0</v>
      </c>
      <c r="AN47" s="54">
        <v>0</v>
      </c>
    </row>
    <row r="48" spans="1:40" x14ac:dyDescent="0.2">
      <c r="A48" s="53" t="s">
        <v>110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18.3</v>
      </c>
      <c r="H48" s="54">
        <v>0</v>
      </c>
      <c r="I48" s="54">
        <v>8008.2690000000002</v>
      </c>
      <c r="J48" s="54">
        <v>0</v>
      </c>
      <c r="K48" s="54">
        <v>6562.970163</v>
      </c>
      <c r="L48" s="54">
        <v>0</v>
      </c>
      <c r="M48" s="54">
        <v>0</v>
      </c>
      <c r="N48" s="54">
        <v>0</v>
      </c>
      <c r="O48" s="54">
        <v>465.1</v>
      </c>
      <c r="P48" s="54">
        <v>1950</v>
      </c>
      <c r="Q48" s="54">
        <v>6228.8729999999996</v>
      </c>
      <c r="R48" s="54">
        <v>3999.9949999999999</v>
      </c>
      <c r="S48" s="54">
        <v>3610.3990000000003</v>
      </c>
      <c r="T48" s="54"/>
      <c r="U48" s="54">
        <v>0</v>
      </c>
      <c r="V48" s="54">
        <v>7144</v>
      </c>
      <c r="W48" s="54">
        <v>0</v>
      </c>
      <c r="X48" s="54">
        <v>0</v>
      </c>
      <c r="Y48" s="54">
        <v>20347.147000000001</v>
      </c>
      <c r="Z48" s="54">
        <v>7925.7731610000001</v>
      </c>
      <c r="AA48" s="54">
        <v>-231.41889499999979</v>
      </c>
      <c r="AB48" s="54">
        <v>6643.1499658154698</v>
      </c>
      <c r="AC48" s="54">
        <v>-267.99578981546983</v>
      </c>
      <c r="AD48" s="54">
        <v>6634</v>
      </c>
      <c r="AE48" s="54">
        <v>24</v>
      </c>
      <c r="AF48" s="54">
        <v>-11.287000000000262</v>
      </c>
      <c r="AG48" s="54">
        <v>398.7480000000005</v>
      </c>
      <c r="AH48" s="54">
        <v>14.268000000000001</v>
      </c>
      <c r="AI48" s="53">
        <v>0</v>
      </c>
      <c r="AJ48" s="53">
        <v>0</v>
      </c>
      <c r="AK48" s="54">
        <v>0</v>
      </c>
      <c r="AL48" s="54">
        <v>0</v>
      </c>
      <c r="AM48" s="54">
        <v>0</v>
      </c>
      <c r="AN48" s="54">
        <v>0</v>
      </c>
    </row>
    <row r="49" spans="1:40" x14ac:dyDescent="0.2">
      <c r="A49" s="53" t="s">
        <v>111</v>
      </c>
      <c r="M49" s="53">
        <v>0</v>
      </c>
      <c r="O49" s="53">
        <v>1982</v>
      </c>
      <c r="P49" s="54">
        <v>992.94799999999987</v>
      </c>
      <c r="Q49" s="54">
        <v>8548.4120000000003</v>
      </c>
      <c r="R49" s="54">
        <v>950</v>
      </c>
      <c r="S49" s="54"/>
      <c r="T49" s="54"/>
      <c r="U49" s="54">
        <v>5189.1499999999996</v>
      </c>
      <c r="V49" s="54">
        <v>8073</v>
      </c>
      <c r="W49" s="54">
        <v>6660</v>
      </c>
      <c r="X49" s="54">
        <v>0</v>
      </c>
      <c r="Y49" s="54">
        <v>9080.8379999999997</v>
      </c>
      <c r="Z49" s="54">
        <v>0</v>
      </c>
      <c r="AA49" s="54">
        <v>0</v>
      </c>
      <c r="AB49" s="54"/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3">
        <v>0</v>
      </c>
      <c r="AJ49" s="53">
        <v>0</v>
      </c>
      <c r="AK49" s="54">
        <v>5743</v>
      </c>
      <c r="AL49" s="54">
        <v>0</v>
      </c>
      <c r="AM49" s="54">
        <v>0</v>
      </c>
      <c r="AN49" s="54">
        <v>0</v>
      </c>
    </row>
    <row r="50" spans="1:40" x14ac:dyDescent="0.2">
      <c r="A50" s="53" t="s">
        <v>112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>
        <v>-6783.1530000000002</v>
      </c>
      <c r="AC50" s="54">
        <v>-317.20600000000013</v>
      </c>
      <c r="AD50" s="54">
        <v>-58.497</v>
      </c>
      <c r="AE50" s="96">
        <v>0</v>
      </c>
      <c r="AF50" s="54">
        <v>0</v>
      </c>
      <c r="AG50" s="54">
        <v>0</v>
      </c>
      <c r="AH50" s="54">
        <v>0</v>
      </c>
      <c r="AI50" s="53">
        <v>0</v>
      </c>
      <c r="AJ50" s="53">
        <v>0</v>
      </c>
      <c r="AK50" s="54">
        <v>-5759</v>
      </c>
      <c r="AL50" s="54">
        <v>-984.85605999999996</v>
      </c>
      <c r="AM50" s="54">
        <v>0</v>
      </c>
      <c r="AN50" s="54">
        <v>0</v>
      </c>
    </row>
    <row r="51" spans="1:40" x14ac:dyDescent="0.2">
      <c r="A51" s="53" t="s">
        <v>113</v>
      </c>
      <c r="M51" s="53">
        <v>0</v>
      </c>
      <c r="P51" s="54"/>
      <c r="Q51" s="54">
        <v>-100.39634</v>
      </c>
      <c r="R51" s="54">
        <v>-110.53700000000001</v>
      </c>
      <c r="S51" s="54">
        <v>-60.888000000000005</v>
      </c>
      <c r="T51" s="54">
        <v>-60.906999999999982</v>
      </c>
      <c r="U51" s="54">
        <v>-61.72199999999998</v>
      </c>
      <c r="V51" s="54">
        <v>-318</v>
      </c>
      <c r="W51" s="54">
        <v>-188</v>
      </c>
      <c r="X51" s="54">
        <v>-66.783999999999992</v>
      </c>
      <c r="Y51" s="54">
        <v>-73.805000000000064</v>
      </c>
      <c r="Z51" s="54">
        <v>-561.23599999999999</v>
      </c>
      <c r="AA51" s="54">
        <v>-458.43200000000002</v>
      </c>
      <c r="AB51" s="54">
        <v>-181.46300000000008</v>
      </c>
      <c r="AC51" s="54">
        <v>-87.651999999999816</v>
      </c>
      <c r="AD51" s="54">
        <v>-804.47400000000005</v>
      </c>
      <c r="AE51" s="96">
        <v>-447.33799999999985</v>
      </c>
      <c r="AF51" s="54">
        <v>-105.02800000000002</v>
      </c>
      <c r="AG51" s="54">
        <v>-111.16200000000003</v>
      </c>
      <c r="AH51" s="54">
        <v>-872.07299999999998</v>
      </c>
      <c r="AI51" s="54">
        <v>-324.75699999999995</v>
      </c>
      <c r="AJ51" s="54">
        <v>0</v>
      </c>
      <c r="AK51" s="54">
        <v>-148</v>
      </c>
      <c r="AL51" s="54">
        <v>-436.153548</v>
      </c>
      <c r="AM51" s="54">
        <v>-305</v>
      </c>
      <c r="AN51" s="54">
        <v>0</v>
      </c>
    </row>
    <row r="52" spans="1:40" x14ac:dyDescent="0.2">
      <c r="A52" s="53" t="s">
        <v>164</v>
      </c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96"/>
      <c r="AF52" s="54"/>
      <c r="AG52" s="54"/>
      <c r="AH52" s="54"/>
      <c r="AI52" s="54"/>
      <c r="AJ52" s="54"/>
      <c r="AK52" s="54"/>
      <c r="AL52" s="54"/>
      <c r="AM52" s="54"/>
      <c r="AN52" s="54">
        <v>-133.81190829150009</v>
      </c>
    </row>
    <row r="53" spans="1:40" x14ac:dyDescent="0.2">
      <c r="A53" s="53" t="s">
        <v>114</v>
      </c>
      <c r="B53" s="54">
        <v>0</v>
      </c>
      <c r="C53" s="54">
        <v>0</v>
      </c>
      <c r="D53" s="54">
        <v>1720.5350000000001</v>
      </c>
      <c r="E53" s="54">
        <v>143.65100000000007</v>
      </c>
      <c r="F53" s="54">
        <v>0</v>
      </c>
      <c r="G53" s="54">
        <v>50</v>
      </c>
      <c r="H53" s="54">
        <v>6</v>
      </c>
      <c r="I53" s="54">
        <v>-2729.5575680000002</v>
      </c>
      <c r="J53" s="54">
        <v>0</v>
      </c>
      <c r="K53" s="54">
        <v>-90.525999999999996</v>
      </c>
      <c r="L53" s="54">
        <v>-7.0338702000000097</v>
      </c>
      <c r="M53" s="54">
        <v>-37.115129800000005</v>
      </c>
      <c r="N53" s="54">
        <v>0</v>
      </c>
      <c r="O53" s="54">
        <v>0</v>
      </c>
      <c r="P53" s="54">
        <v>0</v>
      </c>
      <c r="Q53" s="54">
        <v>-34.466025000000002</v>
      </c>
      <c r="R53" s="54">
        <v>-71.031000000000006</v>
      </c>
      <c r="S53" s="54">
        <v>-14.387999999999991</v>
      </c>
      <c r="T53" s="54">
        <v>0</v>
      </c>
      <c r="U53" s="54">
        <v>5013.4690000000001</v>
      </c>
      <c r="V53" s="54">
        <v>-50</v>
      </c>
      <c r="W53" s="54">
        <v>-122</v>
      </c>
      <c r="X53" s="54">
        <v>-2.5749999999999886</v>
      </c>
      <c r="Y53" s="54">
        <v>-198.21680000000003</v>
      </c>
      <c r="Z53" s="54">
        <v>151.90552699997062</v>
      </c>
      <c r="AA53" s="54">
        <v>1.7104730000293671</v>
      </c>
      <c r="AB53" s="54">
        <v>-22.040999999999997</v>
      </c>
      <c r="AC53" s="54">
        <v>-384.13900000000001</v>
      </c>
      <c r="AD53" s="54">
        <v>-1104.069</v>
      </c>
      <c r="AE53" s="96">
        <v>101.66499999999994</v>
      </c>
      <c r="AF53" s="54">
        <v>248.90800000000002</v>
      </c>
      <c r="AG53" s="54">
        <v>531.98</v>
      </c>
      <c r="AH53" s="54">
        <v>16.628</v>
      </c>
      <c r="AI53" s="54">
        <v>7.5869999999999997</v>
      </c>
      <c r="AJ53" s="54">
        <v>12.331</v>
      </c>
      <c r="AK53" s="54">
        <v>110</v>
      </c>
      <c r="AL53" s="54">
        <v>-16.286037</v>
      </c>
      <c r="AM53" s="54">
        <v>-34</v>
      </c>
      <c r="AN53" s="54">
        <v>-4.0338430000000045</v>
      </c>
    </row>
    <row r="54" spans="1:40" ht="15" x14ac:dyDescent="0.25">
      <c r="A54" s="30" t="s">
        <v>115</v>
      </c>
      <c r="B54" s="35">
        <v>1570.8340000000001</v>
      </c>
      <c r="C54" s="35">
        <v>891.1389999999999</v>
      </c>
      <c r="D54" s="35">
        <v>3489.933</v>
      </c>
      <c r="E54" s="35">
        <v>337.49199999999928</v>
      </c>
      <c r="F54" s="35">
        <v>1276.6469999999999</v>
      </c>
      <c r="G54" s="35">
        <v>1759</v>
      </c>
      <c r="H54" s="35">
        <v>4267</v>
      </c>
      <c r="I54" s="35">
        <v>21095.283802999995</v>
      </c>
      <c r="J54" s="35">
        <v>3631.0014499999997</v>
      </c>
      <c r="K54" s="35">
        <v>15828.897798</v>
      </c>
      <c r="L54" s="35">
        <v>1586.6738797999997</v>
      </c>
      <c r="M54" s="35">
        <v>-3805.0248797999975</v>
      </c>
      <c r="N54" s="35">
        <v>3745.0590000000002</v>
      </c>
      <c r="O54" s="35">
        <v>2242.46</v>
      </c>
      <c r="P54" s="35">
        <v>4077.6499999999992</v>
      </c>
      <c r="Q54" s="35">
        <v>9395.8960000000006</v>
      </c>
      <c r="R54" s="35">
        <v>4045.0529999999999</v>
      </c>
      <c r="S54" s="35">
        <v>3354.42</v>
      </c>
      <c r="T54" s="35">
        <v>2422.4490000000005</v>
      </c>
      <c r="U54" s="35">
        <v>6379.2889999999989</v>
      </c>
      <c r="V54" s="35">
        <v>19244.400000000001</v>
      </c>
      <c r="W54" s="35">
        <v>1322</v>
      </c>
      <c r="X54" s="35">
        <v>17956.291999999994</v>
      </c>
      <c r="Y54" s="35">
        <v>77627.179199999984</v>
      </c>
      <c r="Z54" s="35">
        <v>3165.1798733974165</v>
      </c>
      <c r="AA54" s="35">
        <v>-1093.1643719999715</v>
      </c>
      <c r="AB54" s="35">
        <v>1125.6539658154686</v>
      </c>
      <c r="AC54" s="35">
        <v>8346.6789747870862</v>
      </c>
      <c r="AD54" s="35">
        <v>2423.6639999999993</v>
      </c>
      <c r="AE54" s="98">
        <f>SUM(AE42:AE53)</f>
        <v>-1243.2490000000003</v>
      </c>
      <c r="AF54" s="35">
        <v>-1582.3390000000013</v>
      </c>
      <c r="AG54" s="35">
        <v>6590.9335340000016</v>
      </c>
      <c r="AH54" s="35">
        <v>-8531.9779999999992</v>
      </c>
      <c r="AI54" s="35">
        <f>SUM(AI42:AI53)</f>
        <v>-611.57399999999996</v>
      </c>
      <c r="AJ54" s="35">
        <f t="shared" ref="AJ54:AK54" si="6">SUM(AJ42:AJ53)</f>
        <v>9551.5730000000021</v>
      </c>
      <c r="AK54" s="35">
        <f t="shared" si="6"/>
        <v>-13967</v>
      </c>
      <c r="AL54" s="35">
        <v>-3649.1389830000007</v>
      </c>
      <c r="AM54" s="35">
        <f>SUM(AM42:AM53)</f>
        <v>-2814</v>
      </c>
      <c r="AN54" s="35">
        <f>SUM(AN42:AN53)</f>
        <v>-4242.3356392915002</v>
      </c>
    </row>
    <row r="55" spans="1:40" ht="15" x14ac:dyDescent="0.25">
      <c r="A55" s="5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</row>
    <row r="56" spans="1:40" ht="15" x14ac:dyDescent="0.25">
      <c r="A56" s="39" t="s">
        <v>116</v>
      </c>
      <c r="B56" s="39">
        <v>431.96899999999999</v>
      </c>
      <c r="C56" s="39">
        <v>-567.77099999999996</v>
      </c>
      <c r="D56" s="39">
        <v>2713.4090000000001</v>
      </c>
      <c r="E56" s="39">
        <v>-1751.040632000002</v>
      </c>
      <c r="F56" s="39">
        <v>221.20099999999999</v>
      </c>
      <c r="G56" s="39">
        <v>-659</v>
      </c>
      <c r="H56" s="39">
        <v>-334.3</v>
      </c>
      <c r="I56" s="39">
        <v>-218.8784127192049</v>
      </c>
      <c r="J56" s="39">
        <v>1105.5061800000001</v>
      </c>
      <c r="K56" s="39">
        <v>4246.7530254353987</v>
      </c>
      <c r="L56" s="57">
        <v>-1092.8900552000002</v>
      </c>
      <c r="M56" s="57">
        <v>-770</v>
      </c>
      <c r="N56" s="39">
        <v>1451.317579</v>
      </c>
      <c r="O56" s="39">
        <v>-3001.2901120000006</v>
      </c>
      <c r="P56" s="39">
        <v>526.47153299999968</v>
      </c>
      <c r="Q56" s="39">
        <v>6886.304712000001</v>
      </c>
      <c r="R56" s="39">
        <v>-2888.1657729999984</v>
      </c>
      <c r="S56" s="39">
        <v>1137.7147730000008</v>
      </c>
      <c r="T56" s="39">
        <v>736.08899999999744</v>
      </c>
      <c r="U56" s="39">
        <v>1560.687992999997</v>
      </c>
      <c r="V56" s="39">
        <v>6370</v>
      </c>
      <c r="W56" s="39">
        <v>-3358</v>
      </c>
      <c r="X56" s="39">
        <v>6534.7609999999986</v>
      </c>
      <c r="Y56" s="39">
        <v>-1289.9728000000032</v>
      </c>
      <c r="Z56" s="39">
        <v>-1679.2848536025813</v>
      </c>
      <c r="AA56" s="39">
        <v>-10311.792644999974</v>
      </c>
      <c r="AB56" s="39">
        <v>-1698.8330341845328</v>
      </c>
      <c r="AC56" s="39">
        <v>3903.0639747870882</v>
      </c>
      <c r="AD56" s="39">
        <v>1258.9639999999986</v>
      </c>
      <c r="AE56" s="39">
        <v>-3155.148999999999</v>
      </c>
      <c r="AF56" s="39">
        <f t="shared" ref="AF56:AJ56" si="7">SUM(AF54,AF39,AF26)</f>
        <v>-2330.4289999999969</v>
      </c>
      <c r="AG56" s="39">
        <f t="shared" si="7"/>
        <v>5242.9902163389943</v>
      </c>
      <c r="AH56" s="39">
        <f t="shared" si="7"/>
        <v>-8670.2079999999987</v>
      </c>
      <c r="AI56" s="39">
        <f t="shared" si="7"/>
        <v>457.96799999999939</v>
      </c>
      <c r="AJ56" s="39">
        <f t="shared" si="7"/>
        <v>10887.153</v>
      </c>
      <c r="AK56" s="39">
        <f>SUM(AK54,AK39,AK26)</f>
        <v>-10534</v>
      </c>
      <c r="AL56" s="39">
        <f>SUM(AL54,AL39,AL26)</f>
        <v>84.959947999999486</v>
      </c>
      <c r="AM56" s="39">
        <v>1133</v>
      </c>
      <c r="AN56" s="39">
        <v>-1190</v>
      </c>
    </row>
    <row r="57" spans="1:40" ht="15" x14ac:dyDescent="0.25">
      <c r="A57" s="40" t="s">
        <v>117</v>
      </c>
      <c r="B57" s="40">
        <v>782.95500000000004</v>
      </c>
      <c r="C57" s="40">
        <v>1214.924</v>
      </c>
      <c r="D57" s="40">
        <v>647.15300000000002</v>
      </c>
      <c r="E57" s="40">
        <v>3361</v>
      </c>
      <c r="F57" s="40">
        <v>1610.9269999999999</v>
      </c>
      <c r="G57" s="40">
        <v>1832</v>
      </c>
      <c r="H57" s="40">
        <v>1173.8</v>
      </c>
      <c r="I57" s="40">
        <v>1610.9267909999999</v>
      </c>
      <c r="J57" s="40">
        <v>1393.1394069999999</v>
      </c>
      <c r="K57" s="40">
        <v>2537.855</v>
      </c>
      <c r="L57" s="58">
        <v>6801.2139999999999</v>
      </c>
      <c r="M57" s="58">
        <f>+L59</f>
        <v>5698.4347642799994</v>
      </c>
      <c r="N57" s="40">
        <v>4775.4750000000004</v>
      </c>
      <c r="O57" s="40">
        <v>0</v>
      </c>
      <c r="P57" s="40">
        <v>3294.9180000000001</v>
      </c>
      <c r="Q57" s="40">
        <v>3841.134</v>
      </c>
      <c r="R57" s="40">
        <v>10686.752167999999</v>
      </c>
      <c r="S57" s="40">
        <v>7526.6930000000002</v>
      </c>
      <c r="T57" s="40">
        <v>8877.0280000000002</v>
      </c>
      <c r="U57" s="40">
        <v>9602.3850000000002</v>
      </c>
      <c r="V57" s="40">
        <v>10906</v>
      </c>
      <c r="W57" s="40">
        <v>17341</v>
      </c>
      <c r="X57" s="40">
        <v>14012</v>
      </c>
      <c r="Y57" s="40">
        <v>20630.216999999997</v>
      </c>
      <c r="Z57" s="40">
        <v>20487.537199999992</v>
      </c>
      <c r="AA57" s="40">
        <v>19108.597346397444</v>
      </c>
      <c r="AB57" s="40">
        <v>9164.9758060000004</v>
      </c>
      <c r="AC57" s="40">
        <v>7323.491808015835</v>
      </c>
      <c r="AD57" s="40">
        <v>11322.172926000003</v>
      </c>
      <c r="AE57" s="40">
        <v>12556.053531</v>
      </c>
      <c r="AF57" s="40">
        <v>9668.5017828029195</v>
      </c>
      <c r="AG57" s="40">
        <v>7341.531782802922</v>
      </c>
      <c r="AH57" s="40">
        <v>12491.543</v>
      </c>
      <c r="AI57" s="40">
        <v>3765.208000000001</v>
      </c>
      <c r="AJ57" s="40">
        <v>4448.4449999999997</v>
      </c>
      <c r="AK57" s="40">
        <f>AJ59</f>
        <v>15282.644000000002</v>
      </c>
      <c r="AL57" s="40">
        <v>4546.9447193389988</v>
      </c>
      <c r="AM57" s="40">
        <v>4530.9881089999963</v>
      </c>
      <c r="AN57" s="40">
        <v>5705</v>
      </c>
    </row>
    <row r="58" spans="1:40" ht="15" x14ac:dyDescent="0.25">
      <c r="A58" s="39" t="s">
        <v>118</v>
      </c>
      <c r="B58" s="39">
        <v>0</v>
      </c>
      <c r="C58" s="39">
        <v>0</v>
      </c>
      <c r="D58" s="39">
        <v>0</v>
      </c>
      <c r="E58" s="39">
        <v>1.4054240000000002</v>
      </c>
      <c r="F58" s="39">
        <v>-9.8000000000000004E-2</v>
      </c>
      <c r="G58" s="39">
        <v>0</v>
      </c>
      <c r="H58" s="39">
        <v>0</v>
      </c>
      <c r="I58" s="39">
        <v>1.0911824000000028</v>
      </c>
      <c r="J58" s="39">
        <v>39.209057100000017</v>
      </c>
      <c r="K58" s="39">
        <v>16.60594941999998</v>
      </c>
      <c r="L58" s="57">
        <v>-9.8891805200000249</v>
      </c>
      <c r="M58" s="57">
        <v>-152.98882599999996</v>
      </c>
      <c r="N58" s="39">
        <v>37.738999999999997</v>
      </c>
      <c r="O58" s="39">
        <v>31.677</v>
      </c>
      <c r="P58" s="39">
        <v>19.744</v>
      </c>
      <c r="Q58" s="39">
        <v>-40.686999999999998</v>
      </c>
      <c r="R58" s="39">
        <v>-272.16199999999998</v>
      </c>
      <c r="S58" s="39">
        <v>212.88899999999998</v>
      </c>
      <c r="T58" s="39">
        <v>-10.729000000000013</v>
      </c>
      <c r="U58" s="39">
        <v>-256.887</v>
      </c>
      <c r="V58" s="39">
        <v>65</v>
      </c>
      <c r="W58" s="39">
        <v>29</v>
      </c>
      <c r="X58" s="39">
        <v>83.455999999999989</v>
      </c>
      <c r="Y58" s="39">
        <v>1147.2930000000001</v>
      </c>
      <c r="Z58" s="39">
        <v>300.34500000000003</v>
      </c>
      <c r="AA58" s="39">
        <v>368.77099999999996</v>
      </c>
      <c r="AB58" s="39">
        <v>-141.37700000000001</v>
      </c>
      <c r="AC58" s="39">
        <v>95.365999999999985</v>
      </c>
      <c r="AD58" s="39">
        <v>-24.983000000000001</v>
      </c>
      <c r="AE58" s="39">
        <v>267.47800000000001</v>
      </c>
      <c r="AF58" s="39">
        <v>3.458999999999969</v>
      </c>
      <c r="AG58" s="39">
        <v>-92.836999999999989</v>
      </c>
      <c r="AH58" s="39">
        <v>-56.127000000000002</v>
      </c>
      <c r="AI58" s="39">
        <v>224.60300000000001</v>
      </c>
      <c r="AJ58" s="39">
        <v>-51.995000000000005</v>
      </c>
      <c r="AK58" s="39">
        <v>-203</v>
      </c>
      <c r="AL58" s="39">
        <v>-99.697367</v>
      </c>
      <c r="AM58" s="39">
        <v>40</v>
      </c>
      <c r="AN58" s="39">
        <v>8</v>
      </c>
    </row>
    <row r="59" spans="1:40" ht="15" x14ac:dyDescent="0.2">
      <c r="A59" s="41" t="s">
        <v>119</v>
      </c>
      <c r="B59" s="41">
        <v>1214.924</v>
      </c>
      <c r="C59" s="41">
        <v>647.15300000000002</v>
      </c>
      <c r="D59" s="41">
        <v>3361</v>
      </c>
      <c r="E59" s="41">
        <v>1610.9267909999999</v>
      </c>
      <c r="F59" s="41">
        <v>1832.03</v>
      </c>
      <c r="G59" s="41">
        <v>1174</v>
      </c>
      <c r="H59" s="41">
        <v>839</v>
      </c>
      <c r="I59" s="41">
        <v>1393.1394069999999</v>
      </c>
      <c r="J59" s="41">
        <v>2537.855</v>
      </c>
      <c r="K59" s="41">
        <v>6801.2139748553982</v>
      </c>
      <c r="L59" s="59">
        <v>5698.4347642799994</v>
      </c>
      <c r="M59" s="59">
        <v>4775.474655</v>
      </c>
      <c r="N59" s="41">
        <v>6264.5320000000002</v>
      </c>
      <c r="O59" s="41">
        <v>-2969.614</v>
      </c>
      <c r="P59" s="41">
        <v>3841.1335329999997</v>
      </c>
      <c r="Q59" s="41">
        <v>10686.751712000001</v>
      </c>
      <c r="R59" s="41">
        <v>7526.6930000000002</v>
      </c>
      <c r="S59" s="41">
        <v>8877.0280000000002</v>
      </c>
      <c r="T59" s="41">
        <v>9602.3850000000002</v>
      </c>
      <c r="U59" s="41">
        <v>10906.195</v>
      </c>
      <c r="V59" s="41">
        <v>17341</v>
      </c>
      <c r="W59" s="41">
        <v>14012</v>
      </c>
      <c r="X59" s="41">
        <v>20630.216999999997</v>
      </c>
      <c r="Y59" s="41">
        <v>20487.537199999992</v>
      </c>
      <c r="Z59" s="41">
        <v>19108.597346397444</v>
      </c>
      <c r="AA59" s="41">
        <v>9164.9758060000004</v>
      </c>
      <c r="AB59" s="41">
        <v>7323.491808015835</v>
      </c>
      <c r="AC59" s="41">
        <v>11322.172926000003</v>
      </c>
      <c r="AD59" s="41">
        <v>12556.053531</v>
      </c>
      <c r="AE59" s="41">
        <v>9668.5017828029195</v>
      </c>
      <c r="AF59" s="41">
        <v>7341.531782802922</v>
      </c>
      <c r="AG59" s="41">
        <v>12491.944719338999</v>
      </c>
      <c r="AH59" s="41">
        <v>3765.208000000001</v>
      </c>
      <c r="AI59" s="41">
        <v>4448.4449999999997</v>
      </c>
      <c r="AJ59" s="41">
        <v>15282.644000000002</v>
      </c>
      <c r="AK59" s="41">
        <v>4546.9447193389988</v>
      </c>
      <c r="AL59" s="41">
        <v>4530.9881089999963</v>
      </c>
      <c r="AM59" s="41">
        <v>5705</v>
      </c>
      <c r="AN59" s="41">
        <v>4522</v>
      </c>
    </row>
    <row r="61" spans="1:40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40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40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40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65" spans="2:34" x14ac:dyDescent="0.2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BF7EB-5587-438D-BA45-82126413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b45a7c5-e22f-46d3-be7c-f8807b671dc5"/>
    <ds:schemaRef ds:uri="http://schemas.microsoft.com/office/2006/metadata/properties"/>
    <ds:schemaRef ds:uri="2839b323-66c4-4bb6-878b-6014e1109e7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'Balancesheet-Q'!Udskriftsområde</vt:lpstr>
      <vt:lpstr>'Cash_flow-Q'!Udskriftsområde</vt:lpstr>
      <vt:lpstr>'Incomestatement-Q'!Udskriftsområde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Blomqvist</dc:creator>
  <cp:keywords/>
  <dc:description/>
  <cp:lastModifiedBy>Emilie Røndbjerg Damsgaard</cp:lastModifiedBy>
  <cp:revision/>
  <dcterms:created xsi:type="dcterms:W3CDTF">2015-09-15T07:25:19Z</dcterms:created>
  <dcterms:modified xsi:type="dcterms:W3CDTF">2026-01-13T14:11:48Z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